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defaultThemeVersion="124226"/>
  <mc:AlternateContent xmlns:mc="http://schemas.openxmlformats.org/markup-compatibility/2006">
    <mc:Choice Requires="x15">
      <x15ac:absPath xmlns:x15ac="http://schemas.microsoft.com/office/spreadsheetml/2010/11/ac" url="C:\Users\Chris Miller\Desktop\ACCT 5123 Fulltime MBA\"/>
    </mc:Choice>
  </mc:AlternateContent>
  <xr:revisionPtr revIDLastSave="0" documentId="8_{07283A78-3D36-42D4-A6E1-694CF8B240ED}" xr6:coauthVersionLast="45" xr6:coauthVersionMax="45" xr10:uidLastSave="{00000000-0000-0000-0000-000000000000}"/>
  <bookViews>
    <workbookView xWindow="2340" yWindow="1965" windowWidth="15465" windowHeight="14235" tabRatio="883" firstSheet="1" activeTab="8" xr2:uid="{00000000-000D-0000-FFFF-FFFF00000000}"/>
  </bookViews>
  <sheets>
    <sheet name="Assignment" sheetId="16" r:id="rId1"/>
    <sheet name="Instructions" sheetId="14" r:id="rId2"/>
    <sheet name="Std. Costs" sheetId="5" r:id="rId3"/>
    <sheet name="Jan Master Budget" sheetId="2" r:id="rId4"/>
    <sheet name="Detail ACT Costs" sheetId="12" r:id="rId5"/>
    <sheet name="Jan Actual" sheetId="10" r:id="rId6"/>
    <sheet name=" 1 .Ex. Flex Budget" sheetId="3" r:id="rId7"/>
    <sheet name="2. Ex Cost var" sheetId="4" r:id="rId8"/>
    <sheet name="Sch D.Flex Budg" sheetId="9" r:id="rId9"/>
    <sheet name="Sch B P&amp;E Var" sheetId="7" r:id="rId10"/>
    <sheet name="SchC. var expl" sheetId="11"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6" i="12" l="1"/>
  <c r="P8" i="7" l="1"/>
  <c r="P9" i="7"/>
  <c r="P7" i="7"/>
  <c r="N9" i="7"/>
  <c r="N8" i="7"/>
  <c r="N7" i="7"/>
  <c r="L8" i="7"/>
  <c r="L9" i="7"/>
  <c r="L7" i="7"/>
  <c r="F8" i="7"/>
  <c r="F9" i="7"/>
  <c r="F7" i="7"/>
  <c r="E10" i="9"/>
  <c r="E9" i="9"/>
  <c r="D11" i="9"/>
  <c r="D10" i="9"/>
  <c r="D9" i="9"/>
  <c r="C8" i="9"/>
  <c r="P14" i="4"/>
  <c r="P13" i="4"/>
  <c r="P12" i="4"/>
  <c r="F14" i="4"/>
  <c r="F13" i="4"/>
  <c r="F12" i="4"/>
  <c r="I14" i="12"/>
  <c r="I13" i="12"/>
  <c r="I12" i="12"/>
  <c r="G14" i="12"/>
  <c r="D14" i="4" s="1"/>
  <c r="G13" i="12"/>
  <c r="D13" i="4" s="1"/>
  <c r="G12" i="12"/>
  <c r="D12" i="4" s="1"/>
  <c r="F13" i="12"/>
  <c r="F28" i="12" s="1"/>
  <c r="F12" i="12"/>
  <c r="F27" i="12" s="1"/>
  <c r="I16" i="10"/>
  <c r="F14" i="12" s="1"/>
  <c r="F29" i="12" s="1"/>
  <c r="I15" i="10"/>
  <c r="I14" i="10"/>
  <c r="R9" i="7" l="1"/>
  <c r="R8" i="7"/>
  <c r="R7" i="7"/>
  <c r="P15" i="4"/>
  <c r="I15" i="9" l="1"/>
  <c r="J12" i="7"/>
  <c r="P12" i="7"/>
  <c r="N12" i="7"/>
  <c r="L12" i="7"/>
  <c r="H12" i="7"/>
  <c r="F12" i="7"/>
  <c r="D15" i="9"/>
  <c r="E15" i="9"/>
  <c r="C19" i="9"/>
  <c r="C14" i="9"/>
  <c r="I18" i="10"/>
  <c r="A9" i="3"/>
  <c r="G14" i="3" s="1"/>
  <c r="I12" i="3"/>
  <c r="I13" i="3"/>
  <c r="I10" i="9" s="1"/>
  <c r="I14" i="3"/>
  <c r="I11" i="9" s="1"/>
  <c r="E19" i="2"/>
  <c r="E11" i="9" s="1"/>
  <c r="I18" i="2"/>
  <c r="J18" i="2"/>
  <c r="K15" i="10" s="1"/>
  <c r="M15" i="10" s="1"/>
  <c r="I17" i="2"/>
  <c r="J17" i="2" s="1"/>
  <c r="T20" i="7"/>
  <c r="D13" i="3"/>
  <c r="D14" i="3"/>
  <c r="D12" i="3"/>
  <c r="I9" i="9" l="1"/>
  <c r="I17" i="3"/>
  <c r="G13" i="3"/>
  <c r="H13" i="3" s="1"/>
  <c r="J13" i="3" s="1"/>
  <c r="G12" i="3"/>
  <c r="G9" i="9" s="1"/>
  <c r="H9" i="9" s="1"/>
  <c r="J9" i="9" s="1"/>
  <c r="D9" i="7"/>
  <c r="J9" i="7" s="1"/>
  <c r="T9" i="7" s="1"/>
  <c r="B14" i="4"/>
  <c r="H14" i="4" s="1"/>
  <c r="R14" i="4" s="1"/>
  <c r="G11" i="9"/>
  <c r="H11" i="9" s="1"/>
  <c r="J11" i="9" s="1"/>
  <c r="H14" i="3"/>
  <c r="J14" i="3" s="1"/>
  <c r="D8" i="7"/>
  <c r="J8" i="7" s="1"/>
  <c r="T8" i="7" s="1"/>
  <c r="B13" i="4"/>
  <c r="H13" i="4" s="1"/>
  <c r="R13" i="4" s="1"/>
  <c r="G10" i="9"/>
  <c r="H10" i="9" s="1"/>
  <c r="J10" i="9" s="1"/>
  <c r="R12" i="7"/>
  <c r="T12" i="7" s="1"/>
  <c r="G15" i="9"/>
  <c r="H15" i="9" s="1"/>
  <c r="J15" i="9" s="1"/>
  <c r="K14" i="10"/>
  <c r="I19" i="2"/>
  <c r="J19" i="2" s="1"/>
  <c r="K16" i="10" s="1"/>
  <c r="M16" i="10" s="1"/>
  <c r="B12" i="4" l="1"/>
  <c r="H12" i="4" s="1"/>
  <c r="H12" i="3"/>
  <c r="D7" i="7"/>
  <c r="J7" i="7" s="1"/>
  <c r="T7" i="7" s="1"/>
  <c r="R12" i="4"/>
  <c r="R17" i="4" s="1"/>
  <c r="H15" i="4"/>
  <c r="J13" i="9"/>
  <c r="D12" i="7"/>
  <c r="M14" i="10"/>
  <c r="M18" i="10" s="1"/>
  <c r="K18" i="10"/>
  <c r="J21" i="2"/>
  <c r="J12" i="3" l="1"/>
  <c r="J17" i="3" s="1"/>
  <c r="H17" i="3"/>
</calcChain>
</file>

<file path=xl/sharedStrings.xml><?xml version="1.0" encoding="utf-8"?>
<sst xmlns="http://schemas.openxmlformats.org/spreadsheetml/2006/main" count="318" uniqueCount="145">
  <si>
    <t>Variance Analysis</t>
  </si>
  <si>
    <t>Standard</t>
  </si>
  <si>
    <t>Unit</t>
  </si>
  <si>
    <t>Total</t>
  </si>
  <si>
    <t xml:space="preserve">Total </t>
  </si>
  <si>
    <t>Actual</t>
  </si>
  <si>
    <t>Flex</t>
  </si>
  <si>
    <t>Produced</t>
  </si>
  <si>
    <t>Cost</t>
  </si>
  <si>
    <t>Quantity</t>
  </si>
  <si>
    <t>Variance</t>
  </si>
  <si>
    <t>Price Variance</t>
  </si>
  <si>
    <t>Chairs</t>
  </si>
  <si>
    <t>(SQ</t>
  </si>
  <si>
    <t>AQ)</t>
  </si>
  <si>
    <t>x</t>
  </si>
  <si>
    <t>SP</t>
  </si>
  <si>
    <t>=</t>
  </si>
  <si>
    <t>Var.</t>
  </si>
  <si>
    <t>(SP</t>
  </si>
  <si>
    <t>AP)</t>
  </si>
  <si>
    <t>AQ</t>
  </si>
  <si>
    <t>Direct materials</t>
  </si>
  <si>
    <t>unit</t>
  </si>
  <si>
    <t>Direct labor carpenters</t>
  </si>
  <si>
    <t>hours</t>
  </si>
  <si>
    <t>Direct labor helpers</t>
  </si>
  <si>
    <t>units</t>
  </si>
  <si>
    <t>Judd's Reproductions</t>
  </si>
  <si>
    <t>per unit</t>
  </si>
  <si>
    <t>per hour</t>
  </si>
  <si>
    <t>Units</t>
  </si>
  <si>
    <t>Materials</t>
  </si>
  <si>
    <t>Carpenters</t>
  </si>
  <si>
    <t>Helpers</t>
  </si>
  <si>
    <t>Input</t>
  </si>
  <si>
    <t>U</t>
  </si>
  <si>
    <t>F</t>
  </si>
  <si>
    <t>Actual Produced</t>
  </si>
  <si>
    <t>Tables</t>
  </si>
  <si>
    <t>Cabinets</t>
  </si>
  <si>
    <t xml:space="preserve"> per Chair</t>
  </si>
  <si>
    <t>Budgeted Production - Jan</t>
  </si>
  <si>
    <t>Monthly Budget Report</t>
  </si>
  <si>
    <t>January Flexible Budget Analysis Schedule D</t>
  </si>
  <si>
    <t>Budget</t>
  </si>
  <si>
    <t>SQ</t>
  </si>
  <si>
    <t>Total Cost</t>
  </si>
  <si>
    <t>Purpose of Variance Analysis</t>
  </si>
  <si>
    <t>Evaluate performance</t>
  </si>
  <si>
    <t>Directs attention to performance improvements  and performance problems</t>
  </si>
  <si>
    <t>Drive accountability for variances</t>
  </si>
  <si>
    <t>Promotes root cause analysis, pareto, six sigma</t>
  </si>
  <si>
    <t>High risk items,</t>
  </si>
  <si>
    <t>established threshold % of material of labor cost incurred</t>
  </si>
  <si>
    <t>Possible causes of a unfavorable direct materials price variance are:</t>
  </si>
  <si>
    <t>Purchasing officer negotiated price  less skillfully than was planned in the budget,</t>
  </si>
  <si>
    <t xml:space="preserve">Purchasing manager bought in smaller lot sizes than budgeted, </t>
  </si>
  <si>
    <t>Materials prices increased unexpectedly due to, say, industry oversupply or a scarce commodity</t>
  </si>
  <si>
    <t>Purchasing manager procured higher quality materials due to changed specification.</t>
  </si>
  <si>
    <t>Engineering changed the type of wood that was originally budgeted.</t>
  </si>
  <si>
    <t xml:space="preserve">Hiring and use of under skilled workers; </t>
  </si>
  <si>
    <t>Poor quality materials causing workers to spend more time and incur more scrap, waste.</t>
  </si>
  <si>
    <t xml:space="preserve">Inefficient scheduling of work so that the workforce was not optimally occupied; </t>
  </si>
  <si>
    <t>Workers had poor work instructions causing mistakes and rework, .</t>
  </si>
  <si>
    <t xml:space="preserve">Poor maintenance of machines and tools resulting in a high proportion of non-value-added labor </t>
  </si>
  <si>
    <t xml:space="preserve">or increased material scrap; </t>
  </si>
  <si>
    <t>Possible reasons for unfavorable labor efficiency variance, unfavorable material quantity variance.</t>
  </si>
  <si>
    <t>Dollar value, or  an</t>
  </si>
  <si>
    <t>January Variance Analysis Sch. B</t>
  </si>
  <si>
    <t>Judd's Reproductions Chairs Standards</t>
  </si>
  <si>
    <t xml:space="preserve">Unit Cost </t>
  </si>
  <si>
    <t>Total Var.</t>
  </si>
  <si>
    <t>Complete the Flex Budget for the remaining tables and cabinets</t>
  </si>
  <si>
    <t>Var</t>
  </si>
  <si>
    <t>Standard Input</t>
  </si>
  <si>
    <t>Actual Input Used</t>
  </si>
  <si>
    <t>Actual Output</t>
  </si>
  <si>
    <t>*Units</t>
  </si>
  <si>
    <t>UnitCost</t>
  </si>
  <si>
    <t xml:space="preserve"> Unit Standard Cost - Chairs</t>
  </si>
  <si>
    <t>This info comes form the Standard Cost tab.</t>
  </si>
  <si>
    <t xml:space="preserve">*Total </t>
  </si>
  <si>
    <t>Complete</t>
  </si>
  <si>
    <t xml:space="preserve">Required: </t>
  </si>
  <si>
    <t>From the actual cost tab.</t>
  </si>
  <si>
    <t>Direct input from referenced schedule</t>
  </si>
  <si>
    <t>Calculation</t>
  </si>
  <si>
    <t>From the Actual cost and Standard cost tabs</t>
  </si>
  <si>
    <t>*Actual</t>
  </si>
  <si>
    <t>Eff./Quantity Variance</t>
  </si>
  <si>
    <t>total Material Price Variance</t>
  </si>
  <si>
    <t>total Material Quantity Variance</t>
  </si>
  <si>
    <t>total Labor Efficiency Variance</t>
  </si>
  <si>
    <t>total Labor Rate Variance</t>
  </si>
  <si>
    <r>
      <t xml:space="preserve">Actual Costs &gt; Budgeted Costs the variance is </t>
    </r>
    <r>
      <rPr>
        <b/>
        <sz val="10"/>
        <rFont val="Arial"/>
        <family val="2"/>
      </rPr>
      <t>unfavorable</t>
    </r>
  </si>
  <si>
    <r>
      <t xml:space="preserve">Actual Costs &lt; Budgeted Costs the variance is </t>
    </r>
    <r>
      <rPr>
        <b/>
        <sz val="10"/>
        <rFont val="Arial"/>
        <family val="2"/>
      </rPr>
      <t>favorable</t>
    </r>
  </si>
  <si>
    <t>1.) Total Cost</t>
  </si>
  <si>
    <t>Flexible</t>
  </si>
  <si>
    <t>*Chairs</t>
  </si>
  <si>
    <t>To Be completed</t>
  </si>
  <si>
    <t>To be completed</t>
  </si>
  <si>
    <t>To Be Completed</t>
  </si>
  <si>
    <t>To Be Coimpleted</t>
  </si>
  <si>
    <t xml:space="preserve">2015 Direct Labor/ Material Standard Unit Costs  </t>
  </si>
  <si>
    <t xml:space="preserve">Actual Direct Cost for January 2015 </t>
  </si>
  <si>
    <t>January Master Budget</t>
  </si>
  <si>
    <t>*Jan. 2015  Actual Results: Chairs</t>
  </si>
  <si>
    <t>Cost per Chair*Units</t>
  </si>
  <si>
    <t>Input Quantity*Units Produced</t>
  </si>
  <si>
    <t>-</t>
  </si>
  <si>
    <t>Background Information</t>
  </si>
  <si>
    <t>the entire company for the year reported.</t>
  </si>
  <si>
    <t>This represents the report Judd's would receive to provide actual costs for all products</t>
  </si>
  <si>
    <t xml:space="preserve">and actual costs as well as the master budget.  The objective is to show what the budget would have </t>
  </si>
  <si>
    <t>been for the actual level of output (chairs)</t>
  </si>
  <si>
    <t xml:space="preserve">Source: </t>
  </si>
  <si>
    <t>Judd's Reproductions: Chairs Actual Costs</t>
  </si>
  <si>
    <t>Judd's Reproductions:  Chairs Actual Cost Report</t>
  </si>
  <si>
    <t>Note on Correct state of variances</t>
  </si>
  <si>
    <t>Why we use (  ) and U and F</t>
  </si>
  <si>
    <t>on all material and labor for all three products</t>
  </si>
  <si>
    <t xml:space="preserve">to the actual costs . We are isolating only the performance related variances for price and efficiency </t>
  </si>
  <si>
    <t>Source: Uses the data from Jan Actual and Std Costs tabs</t>
  </si>
  <si>
    <t>Judd's Reproductions Jan Flexible Budget (Sch D)</t>
  </si>
  <si>
    <t>Judd's Reproductions Variance Analysis (Sch B.)</t>
  </si>
  <si>
    <t xml:space="preserve">Example of variance analysis in Sch B….Once we have the flex budget we can then compare directly </t>
  </si>
  <si>
    <t>Is an illustration of how the flex budget Sch D  would be created using a combination of the standard</t>
  </si>
  <si>
    <t>*Qty.</t>
  </si>
  <si>
    <t>*Price</t>
  </si>
  <si>
    <t>* Source: This informtion was presented in the Part 1 data production plan</t>
  </si>
  <si>
    <t>We must have a criteria for judging variances  both favorable and unfavorable</t>
  </si>
  <si>
    <t>produced during the month reported.  For Direct Material and labor</t>
  </si>
  <si>
    <t>At same level of detail as Standard Costs.</t>
  </si>
  <si>
    <t>The unit cost expectation Judd's has set for each item of production. Direct material and labor.</t>
  </si>
  <si>
    <t>Background on Standard Costs</t>
  </si>
  <si>
    <t>Basis for the variance analysis of Direct Costs.  Quantity, hours, wage rates, and supplier prices.</t>
  </si>
  <si>
    <t>Contains the original budget (part 1)  unit costs, prices, volumes and expenses for direct material and labor</t>
  </si>
  <si>
    <t xml:space="preserve">An example of how the actual results are reported to enable comparison of labor and material </t>
  </si>
  <si>
    <t>to the budget.  All must be at the same level of detail with Quantity, hours, wage rates, and supplier prices.</t>
  </si>
  <si>
    <t>rather than the original budget output.</t>
  </si>
  <si>
    <t>The actual costs incurred monthly must be collected and reported at this same level of detail</t>
  </si>
  <si>
    <t xml:space="preserve">NOTE: Judd's has estimated standards for both material and labor for each product.  </t>
  </si>
  <si>
    <t>AP</t>
  </si>
  <si>
    <t xml:space="preserve">      ( SP  )                         Flex Budget                    (SQ)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</si>
</sst>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s>
  <fonts count="45" x14ac:knownFonts="1">
    <font>
      <sz val="10"/>
      <name val="Arial"/>
    </font>
    <font>
      <sz val="10"/>
      <name val="Arial"/>
      <family val="2"/>
    </font>
    <font>
      <sz val="8"/>
      <name val="Arial"/>
      <family val="2"/>
    </font>
    <font>
      <b/>
      <sz val="10"/>
      <name val="Arial"/>
      <family val="2"/>
    </font>
    <font>
      <sz val="10"/>
      <name val="Arial"/>
      <family val="2"/>
    </font>
    <font>
      <b/>
      <sz val="12"/>
      <name val="Arial"/>
      <family val="2"/>
    </font>
    <font>
      <sz val="12"/>
      <name val="Arial"/>
      <family val="2"/>
    </font>
    <font>
      <sz val="12"/>
      <name val="Arial"/>
      <family val="2"/>
    </font>
    <font>
      <b/>
      <i/>
      <sz val="12"/>
      <name val="Arial"/>
      <family val="2"/>
    </font>
    <font>
      <i/>
      <sz val="12"/>
      <name val="Arial"/>
      <family val="2"/>
    </font>
    <font>
      <b/>
      <sz val="12"/>
      <name val="Arial"/>
      <family val="2"/>
    </font>
    <font>
      <b/>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Arial"/>
      <family val="2"/>
    </font>
    <font>
      <i/>
      <sz val="10"/>
      <name val="Arial"/>
      <family val="2"/>
    </font>
    <font>
      <b/>
      <sz val="10"/>
      <name val="Arial"/>
      <family val="2"/>
    </font>
    <font>
      <sz val="10"/>
      <name val="Arial"/>
      <family val="2"/>
    </font>
    <font>
      <b/>
      <sz val="12"/>
      <color indexed="8"/>
      <name val="Arial"/>
      <family val="2"/>
    </font>
    <font>
      <b/>
      <sz val="11"/>
      <name val="Times New Roman"/>
      <family val="1"/>
    </font>
    <font>
      <sz val="11"/>
      <name val="Times New Roman"/>
      <family val="1"/>
    </font>
    <font>
      <b/>
      <sz val="11"/>
      <color indexed="10"/>
      <name val="Times New Roman"/>
      <family val="1"/>
    </font>
    <font>
      <sz val="11"/>
      <name val="Arial"/>
      <family val="2"/>
    </font>
    <font>
      <b/>
      <u/>
      <sz val="10"/>
      <name val="Arial"/>
      <family val="2"/>
    </font>
    <font>
      <sz val="10"/>
      <name val="Arial"/>
      <family val="2"/>
    </font>
    <font>
      <b/>
      <sz val="11"/>
      <color indexed="10"/>
      <name val="Arial"/>
      <family val="2"/>
    </font>
    <font>
      <sz val="10"/>
      <name val="Calibri"/>
      <family val="2"/>
      <scheme val="minor"/>
    </font>
    <font>
      <b/>
      <sz val="10"/>
      <name val="Calibri"/>
      <family val="2"/>
      <scheme val="minor"/>
    </font>
    <font>
      <sz val="12"/>
      <name val="Calibri"/>
      <family val="2"/>
      <scheme val="minor"/>
    </font>
    <font>
      <sz val="12"/>
      <color indexed="8"/>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11"/>
        <bgColor indexed="64"/>
      </patternFill>
    </fill>
    <fill>
      <patternFill patternType="solid">
        <fgColor indexed="5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4.9989318521683403E-2"/>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463">
    <xf numFmtId="0" fontId="0" fillId="0" borderId="0" xfId="0"/>
    <xf numFmtId="166" fontId="3" fillId="0" borderId="0" xfId="28" applyNumberFormat="1" applyFont="1" applyBorder="1"/>
    <xf numFmtId="0" fontId="0" fillId="0" borderId="0" xfId="0" applyBorder="1"/>
    <xf numFmtId="0" fontId="0" fillId="0" borderId="0" xfId="0" applyAlignment="1">
      <alignment horizontal="left" indent="1"/>
    </xf>
    <xf numFmtId="166" fontId="4" fillId="0" borderId="0" xfId="28" applyNumberFormat="1" applyFont="1" applyBorder="1"/>
    <xf numFmtId="0" fontId="5" fillId="0" borderId="0" xfId="0" applyFont="1"/>
    <xf numFmtId="165" fontId="4" fillId="0" borderId="0" xfId="28" applyNumberFormat="1" applyFont="1" applyBorder="1"/>
    <xf numFmtId="0" fontId="4" fillId="0" borderId="0" xfId="0" applyFont="1" applyBorder="1"/>
    <xf numFmtId="0" fontId="0" fillId="0" borderId="0" xfId="0" applyBorder="1" applyAlignment="1">
      <alignment horizontal="left" indent="1"/>
    </xf>
    <xf numFmtId="164" fontId="4" fillId="0" borderId="0" xfId="29" applyNumberFormat="1" applyFont="1" applyBorder="1"/>
    <xf numFmtId="165" fontId="1" fillId="0" borderId="0" xfId="28" applyNumberFormat="1"/>
    <xf numFmtId="164" fontId="1" fillId="0" borderId="0" xfId="29" applyNumberFormat="1"/>
    <xf numFmtId="0" fontId="3" fillId="0" borderId="0" xfId="0" applyFont="1" applyBorder="1" applyAlignment="1"/>
    <xf numFmtId="0" fontId="3" fillId="0" borderId="0" xfId="0" applyFont="1" applyBorder="1" applyAlignment="1">
      <alignment horizontal="left"/>
    </xf>
    <xf numFmtId="0" fontId="3" fillId="0" borderId="0" xfId="0" applyFont="1" applyFill="1" applyBorder="1" applyAlignment="1">
      <alignment horizontal="left"/>
    </xf>
    <xf numFmtId="0" fontId="7" fillId="0" borderId="0" xfId="0" applyFont="1"/>
    <xf numFmtId="0" fontId="8" fillId="0" borderId="0" xfId="0" applyFont="1"/>
    <xf numFmtId="0" fontId="9" fillId="0" borderId="0" xfId="0" applyFont="1"/>
    <xf numFmtId="0" fontId="7" fillId="0" borderId="0" xfId="0" applyFont="1" applyFill="1" applyBorder="1"/>
    <xf numFmtId="0" fontId="7" fillId="0" borderId="0" xfId="0" applyFont="1" applyFill="1" applyBorder="1" applyAlignment="1">
      <alignment horizontal="left" indent="1"/>
    </xf>
    <xf numFmtId="0" fontId="6" fillId="0" borderId="0" xfId="0" applyFont="1"/>
    <xf numFmtId="0" fontId="5" fillId="0" borderId="0" xfId="0" applyFont="1" applyAlignment="1">
      <alignment horizontal="center"/>
    </xf>
    <xf numFmtId="0" fontId="3" fillId="0" borderId="0" xfId="0" applyFont="1"/>
    <xf numFmtId="0" fontId="3" fillId="0" borderId="13" xfId="0" applyFont="1" applyBorder="1" applyAlignment="1">
      <alignment horizontal="center"/>
    </xf>
    <xf numFmtId="0" fontId="3" fillId="0" borderId="14" xfId="0" applyFont="1" applyBorder="1" applyAlignment="1">
      <alignment horizontal="center"/>
    </xf>
    <xf numFmtId="164" fontId="0" fillId="0" borderId="0" xfId="0" applyNumberFormat="1"/>
    <xf numFmtId="164" fontId="0" fillId="0" borderId="15" xfId="0" applyNumberFormat="1" applyBorder="1"/>
    <xf numFmtId="0" fontId="11" fillId="0" borderId="0" xfId="0" applyFont="1" applyAlignment="1">
      <alignment horizontal="left"/>
    </xf>
    <xf numFmtId="0" fontId="3" fillId="0" borderId="0" xfId="0" applyFont="1" applyAlignment="1">
      <alignment horizontal="center"/>
    </xf>
    <xf numFmtId="0" fontId="3" fillId="0" borderId="0" xfId="0" applyFont="1" applyBorder="1"/>
    <xf numFmtId="166" fontId="1" fillId="0" borderId="0" xfId="28" applyNumberFormat="1"/>
    <xf numFmtId="0" fontId="4" fillId="0" borderId="0" xfId="0" applyFont="1"/>
    <xf numFmtId="0" fontId="10" fillId="0" borderId="0" xfId="0" applyFont="1" applyAlignment="1">
      <alignment horizontal="center"/>
    </xf>
    <xf numFmtId="0" fontId="11" fillId="0" borderId="0" xfId="0" applyFont="1"/>
    <xf numFmtId="0" fontId="29" fillId="0" borderId="0" xfId="0" applyFont="1"/>
    <xf numFmtId="0" fontId="31" fillId="0" borderId="10"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0" xfId="0" applyFont="1" applyBorder="1" applyAlignment="1">
      <alignment horizontal="center"/>
    </xf>
    <xf numFmtId="0" fontId="4" fillId="0" borderId="20" xfId="0" applyFont="1" applyBorder="1"/>
    <xf numFmtId="0" fontId="4" fillId="0" borderId="0" xfId="0" applyFont="1" applyBorder="1" applyAlignment="1">
      <alignment horizontal="left" indent="1"/>
    </xf>
    <xf numFmtId="0" fontId="3" fillId="0" borderId="20" xfId="0" applyFont="1" applyBorder="1"/>
    <xf numFmtId="0" fontId="3" fillId="0" borderId="16" xfId="0" applyFont="1" applyBorder="1"/>
    <xf numFmtId="0" fontId="4" fillId="0" borderId="17" xfId="0" applyFont="1" applyBorder="1"/>
    <xf numFmtId="0" fontId="4" fillId="0" borderId="16" xfId="0" applyFont="1" applyBorder="1"/>
    <xf numFmtId="0" fontId="4" fillId="0" borderId="18" xfId="0" applyFont="1" applyBorder="1"/>
    <xf numFmtId="0" fontId="4" fillId="0" borderId="22" xfId="0" applyFont="1" applyBorder="1" applyAlignment="1">
      <alignment horizontal="left" indent="1"/>
    </xf>
    <xf numFmtId="0" fontId="4" fillId="24" borderId="22" xfId="0" applyFont="1" applyFill="1" applyBorder="1"/>
    <xf numFmtId="6" fontId="4" fillId="24" borderId="0" xfId="0" applyNumberFormat="1" applyFont="1" applyFill="1" applyBorder="1"/>
    <xf numFmtId="44" fontId="4" fillId="0" borderId="23" xfId="29" applyNumberFormat="1" applyFont="1" applyBorder="1"/>
    <xf numFmtId="0" fontId="4" fillId="0" borderId="19" xfId="0" applyFont="1" applyBorder="1"/>
    <xf numFmtId="44" fontId="4" fillId="0" borderId="21" xfId="29" applyNumberFormat="1" applyFont="1" applyBorder="1"/>
    <xf numFmtId="0" fontId="3" fillId="0" borderId="0" xfId="0" applyFont="1" applyFill="1" applyBorder="1" applyAlignment="1">
      <alignment horizontal="left" indent="1"/>
    </xf>
    <xf numFmtId="0" fontId="3" fillId="0" borderId="0" xfId="0" applyFont="1" applyFill="1" applyBorder="1"/>
    <xf numFmtId="6" fontId="3" fillId="0" borderId="0" xfId="0" applyNumberFormat="1" applyFont="1" applyFill="1" applyBorder="1"/>
    <xf numFmtId="44" fontId="3" fillId="0" borderId="0" xfId="29" applyNumberFormat="1" applyFont="1" applyFill="1" applyBorder="1"/>
    <xf numFmtId="0" fontId="3" fillId="0" borderId="0" xfId="0" applyFont="1" applyFill="1" applyBorder="1" applyAlignment="1">
      <alignment horizontal="center"/>
    </xf>
    <xf numFmtId="0" fontId="4" fillId="0" borderId="14" xfId="0" applyFont="1" applyBorder="1"/>
    <xf numFmtId="0" fontId="30" fillId="0" borderId="0" xfId="0" applyFont="1"/>
    <xf numFmtId="0" fontId="4" fillId="0" borderId="24" xfId="0" applyFont="1" applyBorder="1"/>
    <xf numFmtId="0" fontId="3" fillId="0" borderId="24" xfId="0" applyFont="1" applyBorder="1" applyAlignment="1">
      <alignment horizontal="center"/>
    </xf>
    <xf numFmtId="0" fontId="1" fillId="0" borderId="0" xfId="0" applyFont="1"/>
    <xf numFmtId="0" fontId="31" fillId="0" borderId="0" xfId="0" applyFont="1"/>
    <xf numFmtId="0" fontId="32" fillId="0" borderId="0" xfId="0" applyFont="1"/>
    <xf numFmtId="166" fontId="31" fillId="0" borderId="0" xfId="28" applyNumberFormat="1" applyFont="1" applyBorder="1"/>
    <xf numFmtId="0" fontId="31" fillId="0" borderId="25" xfId="0" applyFont="1" applyBorder="1" applyAlignment="1">
      <alignment horizontal="center"/>
    </xf>
    <xf numFmtId="0" fontId="31" fillId="0" borderId="26" xfId="0" applyFont="1" applyBorder="1" applyAlignment="1">
      <alignment horizontal="center"/>
    </xf>
    <xf numFmtId="0" fontId="31" fillId="0" borderId="27" xfId="0" applyFont="1" applyBorder="1" applyAlignment="1">
      <alignment horizontal="center"/>
    </xf>
    <xf numFmtId="0" fontId="32" fillId="0" borderId="20" xfId="0" applyFont="1" applyBorder="1"/>
    <xf numFmtId="0" fontId="31" fillId="0" borderId="28" xfId="0" applyFont="1" applyBorder="1" applyAlignment="1">
      <alignment horizontal="center"/>
    </xf>
    <xf numFmtId="0" fontId="31" fillId="0" borderId="24" xfId="0" applyFont="1" applyBorder="1" applyAlignment="1">
      <alignment horizontal="center"/>
    </xf>
    <xf numFmtId="0" fontId="31" fillId="0" borderId="29" xfId="0" applyFont="1" applyBorder="1" applyAlignment="1">
      <alignment horizontal="center"/>
    </xf>
    <xf numFmtId="0" fontId="31" fillId="0" borderId="25" xfId="0" applyFont="1" applyBorder="1"/>
    <xf numFmtId="0" fontId="32" fillId="0" borderId="26" xfId="0" applyFont="1" applyBorder="1" applyAlignment="1">
      <alignment horizontal="center"/>
    </xf>
    <xf numFmtId="0" fontId="32" fillId="0" borderId="30" xfId="0" applyFont="1" applyBorder="1" applyAlignment="1">
      <alignment horizontal="center"/>
    </xf>
    <xf numFmtId="0" fontId="32" fillId="0" borderId="31" xfId="0" applyFont="1" applyBorder="1"/>
    <xf numFmtId="0" fontId="32" fillId="0" borderId="22" xfId="0" applyFont="1" applyBorder="1" applyAlignment="1">
      <alignment horizontal="left" indent="1"/>
    </xf>
    <xf numFmtId="0" fontId="32" fillId="0" borderId="0" xfId="0" applyFont="1" applyBorder="1" applyAlignment="1">
      <alignment horizontal="left" indent="1"/>
    </xf>
    <xf numFmtId="166" fontId="32" fillId="0" borderId="0" xfId="28" applyNumberFormat="1" applyFont="1" applyBorder="1"/>
    <xf numFmtId="0" fontId="32" fillId="0" borderId="0" xfId="0" applyFont="1" applyBorder="1" applyAlignment="1">
      <alignment horizontal="center"/>
    </xf>
    <xf numFmtId="164" fontId="32" fillId="0" borderId="33" xfId="0" applyNumberFormat="1" applyFont="1" applyBorder="1" applyAlignment="1">
      <alignment horizontal="center"/>
    </xf>
    <xf numFmtId="0" fontId="32" fillId="0" borderId="19" xfId="0" applyFont="1" applyBorder="1" applyAlignment="1">
      <alignment horizontal="left" indent="1"/>
    </xf>
    <xf numFmtId="0" fontId="32" fillId="0" borderId="20" xfId="0" applyFont="1" applyBorder="1" applyAlignment="1">
      <alignment horizontal="left" indent="1"/>
    </xf>
    <xf numFmtId="166" fontId="32" fillId="0" borderId="20" xfId="28" applyNumberFormat="1" applyFont="1" applyBorder="1"/>
    <xf numFmtId="0" fontId="32" fillId="0" borderId="24" xfId="0" applyFont="1" applyBorder="1" applyAlignment="1">
      <alignment horizontal="center"/>
    </xf>
    <xf numFmtId="164" fontId="32" fillId="0" borderId="35" xfId="0" applyNumberFormat="1" applyFont="1" applyBorder="1" applyAlignment="1">
      <alignment horizontal="center"/>
    </xf>
    <xf numFmtId="0" fontId="31" fillId="0" borderId="0" xfId="0" applyFont="1" applyBorder="1" applyAlignment="1">
      <alignment horizontal="center"/>
    </xf>
    <xf numFmtId="0" fontId="31" fillId="0" borderId="11" xfId="0" applyFont="1" applyBorder="1" applyAlignment="1">
      <alignment horizontal="center"/>
    </xf>
    <xf numFmtId="0" fontId="32" fillId="0" borderId="11" xfId="0" quotePrefix="1" applyFont="1" applyBorder="1"/>
    <xf numFmtId="0" fontId="31" fillId="0" borderId="12" xfId="0" applyFont="1" applyBorder="1" applyAlignment="1">
      <alignment horizontal="center"/>
    </xf>
    <xf numFmtId="0" fontId="32" fillId="0" borderId="0" xfId="0" applyFont="1" applyBorder="1"/>
    <xf numFmtId="0" fontId="32" fillId="0" borderId="0" xfId="0" applyFont="1" applyAlignment="1">
      <alignment horizontal="left" indent="1"/>
    </xf>
    <xf numFmtId="0" fontId="32" fillId="0" borderId="22" xfId="0" applyFont="1" applyBorder="1"/>
    <xf numFmtId="44" fontId="32" fillId="0" borderId="0" xfId="0" applyNumberFormat="1" applyFont="1" applyBorder="1"/>
    <xf numFmtId="164" fontId="32" fillId="0" borderId="23" xfId="0" applyNumberFormat="1" applyFont="1" applyBorder="1"/>
    <xf numFmtId="44" fontId="32" fillId="0" borderId="22" xfId="0" applyNumberFormat="1" applyFont="1" applyBorder="1"/>
    <xf numFmtId="164" fontId="32" fillId="0" borderId="23" xfId="29" applyNumberFormat="1" applyFont="1" applyBorder="1"/>
    <xf numFmtId="8" fontId="32" fillId="0" borderId="0" xfId="0" applyNumberFormat="1" applyFont="1" applyBorder="1"/>
    <xf numFmtId="0" fontId="32" fillId="0" borderId="19" xfId="0" applyFont="1" applyBorder="1"/>
    <xf numFmtId="8" fontId="32" fillId="0" borderId="20" xfId="0" applyNumberFormat="1" applyFont="1" applyBorder="1"/>
    <xf numFmtId="44" fontId="32" fillId="0" borderId="19" xfId="0" applyNumberFormat="1" applyFont="1" applyBorder="1"/>
    <xf numFmtId="44" fontId="32" fillId="0" borderId="20" xfId="0" applyNumberFormat="1" applyFont="1" applyBorder="1"/>
    <xf numFmtId="0" fontId="0" fillId="0" borderId="0" xfId="0" applyAlignment="1"/>
    <xf numFmtId="0" fontId="5" fillId="0" borderId="0" xfId="0" applyFont="1" applyBorder="1"/>
    <xf numFmtId="0" fontId="5" fillId="25" borderId="37" xfId="0" applyFont="1" applyFill="1" applyBorder="1"/>
    <xf numFmtId="0" fontId="5" fillId="25" borderId="38" xfId="0" applyFont="1" applyFill="1" applyBorder="1"/>
    <xf numFmtId="0" fontId="6" fillId="25" borderId="38" xfId="0" applyFont="1" applyFill="1" applyBorder="1"/>
    <xf numFmtId="0" fontId="0" fillId="25" borderId="39" xfId="0" applyFill="1" applyBorder="1"/>
    <xf numFmtId="0" fontId="0" fillId="25" borderId="38" xfId="0" applyFill="1" applyBorder="1"/>
    <xf numFmtId="0" fontId="33" fillId="25" borderId="37" xfId="0" applyFont="1" applyFill="1" applyBorder="1"/>
    <xf numFmtId="0" fontId="3" fillId="25" borderId="38" xfId="0" applyFont="1" applyFill="1" applyBorder="1"/>
    <xf numFmtId="0" fontId="3" fillId="25" borderId="39" xfId="0" applyFont="1" applyFill="1" applyBorder="1"/>
    <xf numFmtId="0" fontId="34" fillId="0" borderId="0" xfId="0" applyFont="1"/>
    <xf numFmtId="0" fontId="35" fillId="0" borderId="0" xfId="0" applyFont="1"/>
    <xf numFmtId="0" fontId="35" fillId="0" borderId="32" xfId="0" applyFont="1" applyBorder="1"/>
    <xf numFmtId="0" fontId="35" fillId="0" borderId="0" xfId="0" applyFont="1" applyBorder="1"/>
    <xf numFmtId="0" fontId="34" fillId="0" borderId="0" xfId="0" applyFont="1" applyBorder="1"/>
    <xf numFmtId="2" fontId="0" fillId="0" borderId="0" xfId="0" applyNumberFormat="1"/>
    <xf numFmtId="165" fontId="0" fillId="0" borderId="26" xfId="0" applyNumberFormat="1" applyBorder="1"/>
    <xf numFmtId="0" fontId="0" fillId="0" borderId="26" xfId="0" applyBorder="1"/>
    <xf numFmtId="165" fontId="0" fillId="0" borderId="0" xfId="0" applyNumberFormat="1" applyBorder="1"/>
    <xf numFmtId="2" fontId="0" fillId="0" borderId="33" xfId="0" applyNumberFormat="1" applyBorder="1"/>
    <xf numFmtId="0" fontId="35" fillId="0" borderId="32" xfId="0" applyFont="1" applyBorder="1" applyAlignment="1">
      <alignment horizontal="left" indent="1"/>
    </xf>
    <xf numFmtId="0" fontId="35" fillId="0" borderId="0" xfId="0" applyFont="1" applyBorder="1" applyAlignment="1">
      <alignment horizontal="left" indent="1"/>
    </xf>
    <xf numFmtId="165" fontId="0" fillId="0" borderId="24" xfId="0" applyNumberFormat="1" applyBorder="1"/>
    <xf numFmtId="0" fontId="0" fillId="0" borderId="24" xfId="0" applyBorder="1"/>
    <xf numFmtId="0" fontId="0" fillId="0" borderId="30" xfId="0" applyBorder="1"/>
    <xf numFmtId="0" fontId="3" fillId="0" borderId="26" xfId="0" applyFont="1" applyBorder="1" applyAlignment="1">
      <alignment horizontal="center"/>
    </xf>
    <xf numFmtId="0" fontId="3" fillId="0" borderId="35" xfId="0" applyFont="1" applyBorder="1" applyAlignment="1">
      <alignment horizontal="center"/>
    </xf>
    <xf numFmtId="0" fontId="3" fillId="0" borderId="27" xfId="0" applyFont="1" applyBorder="1" applyAlignment="1">
      <alignment horizontal="center"/>
    </xf>
    <xf numFmtId="0" fontId="3" fillId="0" borderId="36" xfId="0" applyFont="1" applyBorder="1" applyAlignment="1">
      <alignment horizontal="center"/>
    </xf>
    <xf numFmtId="0" fontId="35" fillId="0" borderId="26" xfId="0" applyFont="1" applyBorder="1" applyAlignment="1">
      <alignment horizontal="left" indent="1"/>
    </xf>
    <xf numFmtId="0" fontId="35" fillId="0" borderId="28" xfId="0" applyFont="1" applyBorder="1" applyAlignment="1">
      <alignment horizontal="left" indent="1"/>
    </xf>
    <xf numFmtId="0" fontId="35" fillId="0" borderId="24" xfId="0" applyFont="1" applyBorder="1" applyAlignment="1">
      <alignment horizontal="left" indent="1"/>
    </xf>
    <xf numFmtId="0" fontId="3" fillId="0" borderId="17" xfId="0" applyFont="1" applyBorder="1"/>
    <xf numFmtId="0" fontId="3" fillId="0" borderId="18" xfId="0" applyFont="1" applyBorder="1"/>
    <xf numFmtId="0" fontId="3" fillId="0" borderId="21" xfId="0" applyFont="1" applyFill="1" applyBorder="1" applyAlignment="1">
      <alignment horizontal="center"/>
    </xf>
    <xf numFmtId="164" fontId="3" fillId="0" borderId="33" xfId="0" applyNumberFormat="1" applyFont="1" applyBorder="1" applyAlignment="1">
      <alignment horizontal="center"/>
    </xf>
    <xf numFmtId="164" fontId="5" fillId="0" borderId="0" xfId="0" applyNumberFormat="1" applyFont="1"/>
    <xf numFmtId="0" fontId="0" fillId="0" borderId="16" xfId="0" applyBorder="1" applyAlignment="1">
      <alignment horizontal="left" indent="1"/>
    </xf>
    <xf numFmtId="0" fontId="0" fillId="0" borderId="17" xfId="0" applyBorder="1" applyAlignment="1">
      <alignment horizontal="left" indent="1"/>
    </xf>
    <xf numFmtId="0" fontId="0" fillId="0" borderId="17" xfId="0" applyBorder="1"/>
    <xf numFmtId="0" fontId="0" fillId="0" borderId="22" xfId="0" applyBorder="1" applyAlignment="1">
      <alignment horizontal="left" indent="1"/>
    </xf>
    <xf numFmtId="0" fontId="0" fillId="0" borderId="19" xfId="0" applyBorder="1" applyAlignment="1">
      <alignment horizontal="left" indent="1"/>
    </xf>
    <xf numFmtId="0" fontId="0" fillId="0" borderId="20" xfId="0" applyBorder="1" applyAlignment="1">
      <alignment horizontal="left" indent="1"/>
    </xf>
    <xf numFmtId="0" fontId="0" fillId="0" borderId="20" xfId="0" applyBorder="1"/>
    <xf numFmtId="0" fontId="37" fillId="0" borderId="0" xfId="0" applyFont="1"/>
    <xf numFmtId="0" fontId="34" fillId="0" borderId="0" xfId="0" applyFont="1" applyBorder="1" applyAlignment="1">
      <alignment horizontal="left" indent="1"/>
    </xf>
    <xf numFmtId="0" fontId="34" fillId="25" borderId="25" xfId="0" applyFont="1" applyFill="1" applyBorder="1"/>
    <xf numFmtId="0" fontId="35" fillId="25" borderId="26" xfId="0" applyFont="1" applyFill="1" applyBorder="1"/>
    <xf numFmtId="0" fontId="34" fillId="26" borderId="32" xfId="0" applyFont="1" applyFill="1" applyBorder="1"/>
    <xf numFmtId="0" fontId="35" fillId="26" borderId="0" xfId="0" applyFont="1" applyFill="1" applyBorder="1"/>
    <xf numFmtId="0" fontId="34" fillId="27" borderId="32" xfId="0" applyFont="1" applyFill="1" applyBorder="1"/>
    <xf numFmtId="0" fontId="35" fillId="27" borderId="0" xfId="0" applyFont="1" applyFill="1" applyBorder="1"/>
    <xf numFmtId="0" fontId="35" fillId="0" borderId="25" xfId="0" applyFont="1" applyBorder="1" applyAlignment="1">
      <alignment horizontal="left" indent="1"/>
    </xf>
    <xf numFmtId="165" fontId="35" fillId="0" borderId="0" xfId="0" applyNumberFormat="1" applyFont="1" applyBorder="1"/>
    <xf numFmtId="164" fontId="35" fillId="0" borderId="0" xfId="0" applyNumberFormat="1" applyFont="1" applyBorder="1"/>
    <xf numFmtId="2" fontId="35" fillId="0" borderId="0" xfId="0" applyNumberFormat="1" applyFont="1" applyBorder="1"/>
    <xf numFmtId="0" fontId="3" fillId="0" borderId="25" xfId="0" applyFont="1" applyBorder="1" applyAlignment="1">
      <alignment horizontal="center"/>
    </xf>
    <xf numFmtId="0" fontId="0" fillId="0" borderId="33" xfId="0" applyBorder="1"/>
    <xf numFmtId="0" fontId="3" fillId="0" borderId="28" xfId="0" applyFont="1" applyBorder="1" applyAlignment="1">
      <alignment horizontal="center"/>
    </xf>
    <xf numFmtId="0" fontId="34" fillId="0" borderId="26" xfId="0" applyFont="1" applyBorder="1" applyAlignment="1">
      <alignment horizontal="left" indent="1"/>
    </xf>
    <xf numFmtId="0" fontId="35" fillId="0" borderId="26" xfId="0" applyFont="1" applyBorder="1" applyAlignment="1">
      <alignment horizontal="left" indent="2"/>
    </xf>
    <xf numFmtId="0" fontId="34" fillId="0" borderId="32" xfId="0" applyFont="1" applyBorder="1" applyAlignment="1">
      <alignment horizontal="left" indent="1"/>
    </xf>
    <xf numFmtId="44" fontId="0" fillId="0" borderId="30" xfId="29" applyFont="1" applyBorder="1"/>
    <xf numFmtId="44" fontId="0" fillId="0" borderId="33" xfId="29" applyFont="1" applyBorder="1"/>
    <xf numFmtId="44" fontId="0" fillId="0" borderId="35" xfId="29" applyFont="1" applyBorder="1"/>
    <xf numFmtId="0" fontId="0" fillId="0" borderId="0" xfId="0" applyFill="1" applyBorder="1"/>
    <xf numFmtId="0" fontId="34" fillId="0" borderId="0" xfId="0" applyFont="1" applyFill="1" applyBorder="1"/>
    <xf numFmtId="0" fontId="35" fillId="0" borderId="0" xfId="0" applyFont="1" applyFill="1" applyBorder="1"/>
    <xf numFmtId="0" fontId="34" fillId="0" borderId="0" xfId="0" applyFont="1" applyFill="1" applyBorder="1" applyAlignment="1">
      <alignment horizontal="center"/>
    </xf>
    <xf numFmtId="0" fontId="35" fillId="0" borderId="0" xfId="0" applyFont="1" applyFill="1" applyBorder="1" applyAlignment="1">
      <alignment horizontal="left" indent="1"/>
    </xf>
    <xf numFmtId="6" fontId="35" fillId="0" borderId="0" xfId="0" applyNumberFormat="1" applyFont="1" applyFill="1" applyBorder="1"/>
    <xf numFmtId="44" fontId="35" fillId="0" borderId="0" xfId="0" applyNumberFormat="1" applyFont="1" applyFill="1" applyBorder="1"/>
    <xf numFmtId="0" fontId="36" fillId="0" borderId="0" xfId="0" applyFont="1" applyFill="1" applyBorder="1"/>
    <xf numFmtId="0" fontId="3" fillId="25" borderId="16" xfId="0" applyFont="1" applyFill="1" applyBorder="1"/>
    <xf numFmtId="0" fontId="4" fillId="25" borderId="17" xfId="0" applyFont="1" applyFill="1" applyBorder="1"/>
    <xf numFmtId="0" fontId="0" fillId="28" borderId="17" xfId="0" applyFill="1" applyBorder="1"/>
    <xf numFmtId="164" fontId="0" fillId="28" borderId="17" xfId="29" applyNumberFormat="1" applyFont="1" applyFill="1" applyBorder="1"/>
    <xf numFmtId="164" fontId="3" fillId="28" borderId="18" xfId="29" applyNumberFormat="1" applyFont="1" applyFill="1" applyBorder="1"/>
    <xf numFmtId="0" fontId="0" fillId="28" borderId="0" xfId="0" applyFill="1" applyBorder="1"/>
    <xf numFmtId="0" fontId="0" fillId="28" borderId="20" xfId="0" applyFill="1" applyBorder="1"/>
    <xf numFmtId="164" fontId="3" fillId="28" borderId="40" xfId="0" applyNumberFormat="1" applyFont="1" applyFill="1" applyBorder="1"/>
    <xf numFmtId="0" fontId="38" fillId="0" borderId="0" xfId="0" applyFont="1" applyFill="1" applyBorder="1" applyAlignment="1"/>
    <xf numFmtId="0" fontId="3" fillId="25" borderId="0" xfId="0" applyFont="1" applyFill="1"/>
    <xf numFmtId="0" fontId="0" fillId="25" borderId="0" xfId="0" applyFill="1"/>
    <xf numFmtId="0" fontId="3" fillId="26" borderId="0" xfId="0" applyFont="1" applyFill="1" applyBorder="1" applyAlignment="1"/>
    <xf numFmtId="0" fontId="0" fillId="26" borderId="0" xfId="0" applyFill="1" applyBorder="1"/>
    <xf numFmtId="0" fontId="3" fillId="27" borderId="0" xfId="0" applyFont="1" applyFill="1" applyBorder="1" applyAlignment="1">
      <alignment horizontal="left"/>
    </xf>
    <xf numFmtId="0" fontId="0" fillId="27" borderId="0" xfId="0" applyFill="1" applyBorder="1"/>
    <xf numFmtId="0" fontId="0" fillId="29" borderId="17" xfId="0" applyFill="1" applyBorder="1"/>
    <xf numFmtId="0" fontId="0" fillId="29" borderId="0" xfId="0" applyFill="1" applyBorder="1" applyAlignment="1">
      <alignment horizontal="left" indent="1"/>
    </xf>
    <xf numFmtId="0" fontId="0" fillId="29" borderId="0" xfId="0" applyFill="1" applyBorder="1"/>
    <xf numFmtId="0" fontId="0" fillId="29" borderId="20" xfId="0" applyFill="1" applyBorder="1" applyAlignment="1">
      <alignment horizontal="left" indent="1"/>
    </xf>
    <xf numFmtId="0" fontId="0" fillId="29" borderId="20" xfId="0" applyFill="1" applyBorder="1"/>
    <xf numFmtId="0" fontId="0" fillId="24" borderId="18" xfId="0" applyFill="1" applyBorder="1"/>
    <xf numFmtId="0" fontId="0" fillId="24" borderId="23" xfId="0" applyFill="1" applyBorder="1"/>
    <xf numFmtId="0" fontId="0" fillId="24" borderId="21" xfId="0" applyFill="1" applyBorder="1"/>
    <xf numFmtId="0" fontId="0" fillId="29" borderId="40" xfId="0" applyFill="1" applyBorder="1"/>
    <xf numFmtId="0" fontId="0" fillId="24" borderId="40" xfId="0" applyFill="1" applyBorder="1"/>
    <xf numFmtId="166" fontId="1" fillId="30" borderId="0" xfId="28" applyNumberFormat="1" applyFont="1" applyFill="1"/>
    <xf numFmtId="164" fontId="3" fillId="29" borderId="17" xfId="29" applyNumberFormat="1" applyFont="1" applyFill="1" applyBorder="1"/>
    <xf numFmtId="166" fontId="3" fillId="29" borderId="0" xfId="28" applyNumberFormat="1" applyFont="1" applyFill="1" applyBorder="1"/>
    <xf numFmtId="166" fontId="3" fillId="29" borderId="20" xfId="28" applyNumberFormat="1" applyFont="1" applyFill="1" applyBorder="1"/>
    <xf numFmtId="0" fontId="3" fillId="28" borderId="0" xfId="0" applyFont="1" applyFill="1"/>
    <xf numFmtId="0" fontId="0" fillId="29" borderId="41" xfId="0" applyFill="1" applyBorder="1"/>
    <xf numFmtId="164" fontId="3" fillId="28" borderId="13" xfId="0" applyNumberFormat="1" applyFont="1" applyFill="1" applyBorder="1"/>
    <xf numFmtId="164" fontId="3" fillId="28" borderId="0" xfId="0" applyNumberFormat="1" applyFont="1" applyFill="1"/>
    <xf numFmtId="0" fontId="3" fillId="26" borderId="0" xfId="0" applyFont="1" applyFill="1" applyAlignment="1"/>
    <xf numFmtId="0" fontId="0" fillId="26" borderId="0" xfId="0" applyFill="1"/>
    <xf numFmtId="0" fontId="3" fillId="27" borderId="0" xfId="0" applyFont="1" applyFill="1" applyAlignment="1">
      <alignment horizontal="left"/>
    </xf>
    <xf numFmtId="0" fontId="0" fillId="27" borderId="0" xfId="0" applyFill="1"/>
    <xf numFmtId="0" fontId="0" fillId="29" borderId="0" xfId="0" applyFill="1"/>
    <xf numFmtId="8" fontId="0" fillId="29" borderId="0" xfId="0" applyNumberFormat="1" applyFill="1"/>
    <xf numFmtId="164" fontId="0" fillId="29" borderId="0" xfId="0" applyNumberFormat="1" applyFill="1"/>
    <xf numFmtId="44" fontId="0" fillId="29" borderId="0" xfId="0" applyNumberFormat="1" applyFill="1"/>
    <xf numFmtId="164" fontId="0" fillId="24" borderId="15" xfId="0" applyNumberFormat="1" applyFill="1" applyBorder="1"/>
    <xf numFmtId="164" fontId="0" fillId="24" borderId="13" xfId="0" applyNumberFormat="1" applyFill="1" applyBorder="1"/>
    <xf numFmtId="164" fontId="0" fillId="24" borderId="14" xfId="0" applyNumberFormat="1" applyFill="1" applyBorder="1"/>
    <xf numFmtId="0" fontId="0" fillId="0" borderId="0" xfId="0" applyFill="1"/>
    <xf numFmtId="164" fontId="0" fillId="0" borderId="0" xfId="0" applyNumberFormat="1" applyFill="1"/>
    <xf numFmtId="0" fontId="1" fillId="28" borderId="22" xfId="0" applyFont="1" applyFill="1" applyBorder="1"/>
    <xf numFmtId="0" fontId="1" fillId="28" borderId="0" xfId="0" applyFont="1" applyFill="1" applyBorder="1"/>
    <xf numFmtId="44" fontId="1" fillId="28" borderId="0" xfId="0" applyNumberFormat="1" applyFont="1" applyFill="1" applyBorder="1"/>
    <xf numFmtId="164" fontId="1" fillId="28" borderId="23" xfId="0" applyNumberFormat="1" applyFont="1" applyFill="1" applyBorder="1"/>
    <xf numFmtId="8" fontId="1" fillId="28" borderId="0" xfId="0" applyNumberFormat="1" applyFont="1" applyFill="1" applyBorder="1"/>
    <xf numFmtId="0" fontId="1" fillId="28" borderId="19" xfId="0" applyFont="1" applyFill="1" applyBorder="1"/>
    <xf numFmtId="0" fontId="1" fillId="28" borderId="20" xfId="0" applyFont="1" applyFill="1" applyBorder="1"/>
    <xf numFmtId="8" fontId="1" fillId="28" borderId="20" xfId="0" applyNumberFormat="1" applyFont="1" applyFill="1" applyBorder="1"/>
    <xf numFmtId="164" fontId="1" fillId="28" borderId="23" xfId="29" applyNumberFormat="1" applyFont="1" applyFill="1" applyBorder="1"/>
    <xf numFmtId="43" fontId="1" fillId="28" borderId="0" xfId="28" applyNumberFormat="1" applyFont="1" applyFill="1" applyBorder="1"/>
    <xf numFmtId="43" fontId="1" fillId="28" borderId="20" xfId="28" applyNumberFormat="1" applyFont="1" applyFill="1" applyBorder="1"/>
    <xf numFmtId="0" fontId="3" fillId="25" borderId="0" xfId="0" applyFont="1" applyFill="1" applyBorder="1"/>
    <xf numFmtId="0" fontId="4" fillId="25" borderId="0" xfId="0" applyFont="1" applyFill="1" applyBorder="1"/>
    <xf numFmtId="0" fontId="0" fillId="0" borderId="32" xfId="0" applyBorder="1"/>
    <xf numFmtId="0" fontId="0" fillId="0" borderId="28" xfId="0" applyBorder="1"/>
    <xf numFmtId="0" fontId="0" fillId="0" borderId="35" xfId="0" applyBorder="1"/>
    <xf numFmtId="44" fontId="4" fillId="0" borderId="0" xfId="29" applyFont="1" applyBorder="1"/>
    <xf numFmtId="43" fontId="4" fillId="0" borderId="0" xfId="28" applyFont="1" applyBorder="1"/>
    <xf numFmtId="0" fontId="4" fillId="0" borderId="26" xfId="0" applyFont="1" applyBorder="1"/>
    <xf numFmtId="0" fontId="4" fillId="0" borderId="30" xfId="0" applyFont="1" applyBorder="1"/>
    <xf numFmtId="166" fontId="3" fillId="28" borderId="32" xfId="28" applyNumberFormat="1" applyFont="1" applyFill="1" applyBorder="1"/>
    <xf numFmtId="166" fontId="4" fillId="0" borderId="32" xfId="28" applyNumberFormat="1" applyFont="1" applyBorder="1"/>
    <xf numFmtId="166" fontId="4" fillId="0" borderId="28" xfId="28" applyNumberFormat="1" applyFont="1" applyBorder="1"/>
    <xf numFmtId="165" fontId="4" fillId="0" borderId="24" xfId="28" applyNumberFormat="1" applyFont="1" applyBorder="1"/>
    <xf numFmtId="43" fontId="4" fillId="0" borderId="24" xfId="28" applyFont="1" applyBorder="1"/>
    <xf numFmtId="0" fontId="4" fillId="0" borderId="24" xfId="0" applyFont="1" applyBorder="1" applyAlignment="1">
      <alignment horizontal="center"/>
    </xf>
    <xf numFmtId="0" fontId="3" fillId="0" borderId="24" xfId="0" applyFont="1" applyFill="1" applyBorder="1" applyAlignment="1">
      <alignment horizontal="center"/>
    </xf>
    <xf numFmtId="0" fontId="3" fillId="0" borderId="35" xfId="0" applyFont="1" applyFill="1" applyBorder="1" applyAlignment="1">
      <alignment horizontal="center"/>
    </xf>
    <xf numFmtId="0" fontId="3" fillId="0" borderId="41" xfId="0" applyFont="1" applyBorder="1" applyAlignment="1">
      <alignment horizontal="center"/>
    </xf>
    <xf numFmtId="164" fontId="4" fillId="0" borderId="27" xfId="29" applyNumberFormat="1" applyFont="1" applyBorder="1"/>
    <xf numFmtId="164" fontId="4" fillId="0" borderId="34" xfId="29" applyNumberFormat="1" applyFont="1" applyBorder="1"/>
    <xf numFmtId="164" fontId="4" fillId="0" borderId="36" xfId="29" applyNumberFormat="1" applyFont="1" applyBorder="1"/>
    <xf numFmtId="164" fontId="3" fillId="0" borderId="41" xfId="0" applyNumberFormat="1" applyFont="1" applyBorder="1"/>
    <xf numFmtId="0" fontId="31" fillId="0" borderId="0" xfId="0" applyFont="1" applyBorder="1"/>
    <xf numFmtId="0" fontId="31" fillId="25" borderId="16" xfId="0" applyFont="1" applyFill="1" applyBorder="1"/>
    <xf numFmtId="0" fontId="32" fillId="25" borderId="17" xfId="0" applyFont="1" applyFill="1" applyBorder="1"/>
    <xf numFmtId="164" fontId="32" fillId="28" borderId="34" xfId="0" applyNumberFormat="1" applyFont="1" applyFill="1" applyBorder="1"/>
    <xf numFmtId="164" fontId="3" fillId="28" borderId="34" xfId="0" applyNumberFormat="1" applyFont="1" applyFill="1" applyBorder="1"/>
    <xf numFmtId="164" fontId="32" fillId="28" borderId="36" xfId="0" applyNumberFormat="1" applyFont="1" applyFill="1" applyBorder="1"/>
    <xf numFmtId="164" fontId="3" fillId="0" borderId="0" xfId="29" applyNumberFormat="1" applyFont="1" applyBorder="1"/>
    <xf numFmtId="164" fontId="3" fillId="28" borderId="41" xfId="0" applyNumberFormat="1" applyFont="1" applyFill="1" applyBorder="1"/>
    <xf numFmtId="0" fontId="5" fillId="0" borderId="0" xfId="0" applyFont="1" applyAlignment="1"/>
    <xf numFmtId="0" fontId="31" fillId="0" borderId="0" xfId="0" applyFont="1" applyFill="1" applyBorder="1"/>
    <xf numFmtId="0" fontId="39" fillId="0" borderId="0" xfId="0" applyFont="1"/>
    <xf numFmtId="165" fontId="3" fillId="0" borderId="0" xfId="0" applyNumberFormat="1" applyFont="1" applyBorder="1"/>
    <xf numFmtId="44" fontId="3" fillId="0" borderId="33" xfId="29" applyFont="1" applyBorder="1"/>
    <xf numFmtId="164" fontId="3" fillId="0" borderId="23" xfId="0" applyNumberFormat="1" applyFont="1" applyBorder="1"/>
    <xf numFmtId="44" fontId="0" fillId="0" borderId="0" xfId="29" applyFont="1" applyBorder="1"/>
    <xf numFmtId="166" fontId="1" fillId="0" borderId="0" xfId="28" applyNumberFormat="1" applyFont="1" applyFill="1" applyBorder="1"/>
    <xf numFmtId="0" fontId="4" fillId="0" borderId="0" xfId="0" applyFont="1" applyFill="1" applyBorder="1"/>
    <xf numFmtId="164" fontId="3" fillId="0" borderId="40" xfId="0" applyNumberFormat="1" applyFont="1" applyBorder="1"/>
    <xf numFmtId="0" fontId="3" fillId="0" borderId="28" xfId="0" applyFont="1" applyFill="1" applyBorder="1" applyAlignment="1">
      <alignment horizontal="center"/>
    </xf>
    <xf numFmtId="166" fontId="3" fillId="0" borderId="41" xfId="0" applyNumberFormat="1" applyFont="1" applyFill="1" applyBorder="1" applyAlignment="1">
      <alignment horizontal="center"/>
    </xf>
    <xf numFmtId="0" fontId="0" fillId="0" borderId="33" xfId="0" applyFill="1" applyBorder="1"/>
    <xf numFmtId="166" fontId="3" fillId="0" borderId="25" xfId="0" applyNumberFormat="1" applyFont="1" applyFill="1" applyBorder="1" applyAlignment="1">
      <alignment horizontal="center"/>
    </xf>
    <xf numFmtId="166" fontId="3" fillId="0" borderId="32" xfId="0" applyNumberFormat="1" applyFont="1" applyFill="1" applyBorder="1" applyAlignment="1">
      <alignment horizontal="center"/>
    </xf>
    <xf numFmtId="164" fontId="3" fillId="0" borderId="33" xfId="0" applyNumberFormat="1" applyFont="1" applyFill="1" applyBorder="1"/>
    <xf numFmtId="166" fontId="3" fillId="0" borderId="28" xfId="0" applyNumberFormat="1" applyFont="1" applyFill="1" applyBorder="1" applyAlignment="1">
      <alignment horizontal="center"/>
    </xf>
    <xf numFmtId="165" fontId="3" fillId="0" borderId="25" xfId="0" applyNumberFormat="1" applyFont="1" applyFill="1" applyBorder="1" applyAlignment="1">
      <alignment horizontal="center"/>
    </xf>
    <xf numFmtId="165" fontId="3" fillId="0" borderId="32" xfId="0" applyNumberFormat="1" applyFont="1" applyFill="1" applyBorder="1" applyAlignment="1">
      <alignment horizontal="center"/>
    </xf>
    <xf numFmtId="165" fontId="3" fillId="0" borderId="28" xfId="0" applyNumberFormat="1" applyFont="1" applyFill="1" applyBorder="1" applyAlignment="1">
      <alignment horizontal="center"/>
    </xf>
    <xf numFmtId="165" fontId="3" fillId="0" borderId="0" xfId="0" applyNumberFormat="1" applyFont="1" applyFill="1" applyBorder="1" applyAlignment="1">
      <alignment horizontal="center"/>
    </xf>
    <xf numFmtId="0" fontId="11" fillId="0" borderId="0" xfId="0" applyFont="1" applyFill="1"/>
    <xf numFmtId="0" fontId="5" fillId="0" borderId="0" xfId="0" applyFont="1" applyFill="1"/>
    <xf numFmtId="166" fontId="3" fillId="0" borderId="34" xfId="28" applyNumberFormat="1" applyFont="1" applyBorder="1"/>
    <xf numFmtId="166" fontId="4" fillId="0" borderId="36" xfId="28" applyNumberFormat="1" applyFont="1" applyBorder="1"/>
    <xf numFmtId="164" fontId="3" fillId="28" borderId="27" xfId="0" applyNumberFormat="1" applyFont="1" applyFill="1" applyBorder="1"/>
    <xf numFmtId="164" fontId="3" fillId="28" borderId="36" xfId="0" applyNumberFormat="1" applyFont="1" applyFill="1" applyBorder="1"/>
    <xf numFmtId="0" fontId="3" fillId="0" borderId="0" xfId="0" applyFont="1" applyFill="1"/>
    <xf numFmtId="0" fontId="32" fillId="0" borderId="0" xfId="0" applyFont="1" applyFill="1"/>
    <xf numFmtId="0" fontId="3" fillId="0" borderId="30" xfId="0" applyFont="1" applyBorder="1" applyAlignment="1">
      <alignment horizontal="center"/>
    </xf>
    <xf numFmtId="0" fontId="5" fillId="31" borderId="0" xfId="0" applyFont="1" applyFill="1" applyAlignment="1">
      <alignment horizontal="center"/>
    </xf>
    <xf numFmtId="0" fontId="3" fillId="31" borderId="17" xfId="0" applyFont="1" applyFill="1" applyBorder="1" applyAlignment="1">
      <alignment horizontal="center"/>
    </xf>
    <xf numFmtId="0" fontId="3" fillId="31" borderId="20" xfId="0" applyFont="1" applyFill="1" applyBorder="1" applyAlignment="1">
      <alignment horizontal="center"/>
    </xf>
    <xf numFmtId="6" fontId="0" fillId="29" borderId="17" xfId="0" applyNumberFormat="1" applyFill="1" applyBorder="1"/>
    <xf numFmtId="6" fontId="0" fillId="24" borderId="18" xfId="0" applyNumberFormat="1" applyFill="1" applyBorder="1"/>
    <xf numFmtId="0" fontId="3" fillId="32" borderId="0" xfId="0"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5" fillId="0" borderId="0" xfId="0" applyFont="1" applyAlignment="1">
      <alignment horizontal="center"/>
    </xf>
    <xf numFmtId="0" fontId="11" fillId="0" borderId="39" xfId="0" applyFont="1" applyBorder="1" applyAlignment="1">
      <alignment horizontal="center"/>
    </xf>
    <xf numFmtId="0" fontId="11" fillId="25" borderId="25" xfId="0" applyFont="1" applyFill="1" applyBorder="1"/>
    <xf numFmtId="0" fontId="29" fillId="25" borderId="26" xfId="0" applyFont="1" applyFill="1" applyBorder="1"/>
    <xf numFmtId="0" fontId="11" fillId="0" borderId="37" xfId="0" applyFont="1" applyBorder="1" applyAlignment="1">
      <alignment horizontal="center"/>
    </xf>
    <xf numFmtId="0" fontId="11" fillId="0" borderId="38" xfId="0" applyFont="1" applyBorder="1" applyAlignment="1">
      <alignment horizontal="center"/>
    </xf>
    <xf numFmtId="0" fontId="29" fillId="0" borderId="39" xfId="0" applyFont="1" applyBorder="1"/>
    <xf numFmtId="0" fontId="29" fillId="0" borderId="33" xfId="0" applyFont="1" applyBorder="1"/>
    <xf numFmtId="0" fontId="29" fillId="0" borderId="25" xfId="0" applyFont="1" applyBorder="1" applyAlignment="1">
      <alignment horizontal="left" indent="1"/>
    </xf>
    <xf numFmtId="0" fontId="29" fillId="0" borderId="30" xfId="0" applyFont="1" applyBorder="1" applyAlignment="1">
      <alignment horizontal="left" indent="1"/>
    </xf>
    <xf numFmtId="0" fontId="29" fillId="0" borderId="25" xfId="0" applyFont="1" applyBorder="1"/>
    <xf numFmtId="0" fontId="29" fillId="0" borderId="26" xfId="0" applyFont="1" applyBorder="1"/>
    <xf numFmtId="6" fontId="29" fillId="0" borderId="26" xfId="0" applyNumberFormat="1" applyFont="1" applyBorder="1"/>
    <xf numFmtId="0" fontId="29" fillId="0" borderId="30" xfId="0" applyFont="1" applyBorder="1"/>
    <xf numFmtId="44" fontId="29" fillId="0" borderId="30" xfId="0" applyNumberFormat="1" applyFont="1" applyBorder="1"/>
    <xf numFmtId="0" fontId="29" fillId="0" borderId="32" xfId="0" applyFont="1" applyBorder="1" applyAlignment="1">
      <alignment horizontal="left" indent="1"/>
    </xf>
    <xf numFmtId="0" fontId="29" fillId="0" borderId="33" xfId="0" applyFont="1" applyBorder="1" applyAlignment="1">
      <alignment horizontal="left" indent="1"/>
    </xf>
    <xf numFmtId="0" fontId="29" fillId="0" borderId="32" xfId="0" applyFont="1" applyBorder="1"/>
    <xf numFmtId="0" fontId="29" fillId="0" borderId="0" xfId="0" applyFont="1" applyBorder="1"/>
    <xf numFmtId="6" fontId="29" fillId="0" borderId="0" xfId="0" applyNumberFormat="1" applyFont="1" applyBorder="1"/>
    <xf numFmtId="44" fontId="29" fillId="0" borderId="33" xfId="0" applyNumberFormat="1" applyFont="1" applyBorder="1"/>
    <xf numFmtId="0" fontId="29" fillId="0" borderId="28" xfId="0" applyFont="1" applyBorder="1" applyAlignment="1">
      <alignment horizontal="left" indent="1"/>
    </xf>
    <xf numFmtId="0" fontId="29" fillId="0" borderId="35" xfId="0" applyFont="1" applyBorder="1" applyAlignment="1">
      <alignment horizontal="left" indent="1"/>
    </xf>
    <xf numFmtId="0" fontId="29" fillId="0" borderId="28" xfId="0" applyFont="1" applyBorder="1"/>
    <xf numFmtId="0" fontId="29" fillId="0" borderId="24" xfId="0" applyFont="1" applyBorder="1"/>
    <xf numFmtId="6" fontId="29" fillId="0" borderId="24" xfId="0" applyNumberFormat="1" applyFont="1" applyBorder="1"/>
    <xf numFmtId="0" fontId="29" fillId="0" borderId="35" xfId="0" applyFont="1" applyBorder="1"/>
    <xf numFmtId="44" fontId="29" fillId="0" borderId="35" xfId="0" applyNumberFormat="1" applyFont="1" applyBorder="1"/>
    <xf numFmtId="0" fontId="11" fillId="26" borderId="32" xfId="0" applyFont="1" applyFill="1" applyBorder="1"/>
    <xf numFmtId="0" fontId="29" fillId="26" borderId="0" xfId="0" applyFont="1" applyFill="1" applyBorder="1"/>
    <xf numFmtId="0" fontId="29" fillId="0" borderId="26" xfId="0" applyFont="1" applyBorder="1" applyAlignment="1">
      <alignment horizontal="left" indent="1"/>
    </xf>
    <xf numFmtId="0" fontId="29" fillId="0" borderId="0" xfId="0" applyFont="1" applyBorder="1" applyAlignment="1">
      <alignment horizontal="left" indent="1"/>
    </xf>
    <xf numFmtId="0" fontId="29" fillId="0" borderId="24" xfId="0" applyFont="1" applyBorder="1" applyAlignment="1">
      <alignment horizontal="left" indent="1"/>
    </xf>
    <xf numFmtId="0" fontId="40" fillId="0" borderId="32" xfId="0" applyFont="1" applyBorder="1"/>
    <xf numFmtId="0" fontId="11" fillId="27" borderId="32" xfId="0" applyFont="1" applyFill="1" applyBorder="1"/>
    <xf numFmtId="0" fontId="29" fillId="27" borderId="0" xfId="0" applyFont="1" applyFill="1" applyBorder="1"/>
    <xf numFmtId="0" fontId="11" fillId="0" borderId="0" xfId="0" applyFont="1" applyBorder="1" applyAlignment="1">
      <alignment horizontal="left" indent="1"/>
    </xf>
    <xf numFmtId="0" fontId="29" fillId="0" borderId="38" xfId="0" applyFont="1" applyBorder="1"/>
    <xf numFmtId="0" fontId="40" fillId="0" borderId="0" xfId="0" applyFont="1"/>
    <xf numFmtId="0" fontId="3" fillId="0" borderId="40" xfId="0" applyFont="1" applyBorder="1"/>
    <xf numFmtId="0" fontId="2" fillId="0" borderId="13" xfId="0" applyFont="1" applyBorder="1" applyAlignment="1">
      <alignment horizontal="center" vertical="center"/>
    </xf>
    <xf numFmtId="1" fontId="0" fillId="0" borderId="0" xfId="0" applyNumberFormat="1" applyFill="1"/>
    <xf numFmtId="0" fontId="2" fillId="0" borderId="33" xfId="0" applyFont="1" applyBorder="1" applyAlignment="1">
      <alignment horizontal="center" vertical="center" wrapText="1"/>
    </xf>
    <xf numFmtId="6" fontId="32" fillId="0" borderId="0" xfId="0" applyNumberFormat="1" applyFont="1" applyBorder="1"/>
    <xf numFmtId="6" fontId="6" fillId="0" borderId="0" xfId="0" applyNumberFormat="1" applyFont="1"/>
    <xf numFmtId="0" fontId="3" fillId="0" borderId="11" xfId="0" quotePrefix="1" applyFont="1" applyBorder="1" applyAlignment="1">
      <alignment horizontal="center"/>
    </xf>
    <xf numFmtId="6" fontId="0" fillId="28" borderId="17" xfId="0" applyNumberFormat="1" applyFill="1" applyBorder="1"/>
    <xf numFmtId="6" fontId="0" fillId="28" borderId="0" xfId="0" applyNumberFormat="1" applyFill="1" applyBorder="1"/>
    <xf numFmtId="6" fontId="0" fillId="28" borderId="20" xfId="0" applyNumberFormat="1" applyFill="1" applyBorder="1"/>
    <xf numFmtId="6" fontId="0" fillId="0" borderId="0" xfId="0" applyNumberFormat="1"/>
    <xf numFmtId="164" fontId="0" fillId="28" borderId="0" xfId="29" applyNumberFormat="1" applyFont="1" applyFill="1" applyBorder="1"/>
    <xf numFmtId="164" fontId="3" fillId="28" borderId="23" xfId="29" applyNumberFormat="1" applyFont="1" applyFill="1" applyBorder="1"/>
    <xf numFmtId="164" fontId="0" fillId="28" borderId="20" xfId="29" applyNumberFormat="1" applyFont="1" applyFill="1" applyBorder="1"/>
    <xf numFmtId="164" fontId="3" fillId="28" borderId="21" xfId="29" applyNumberFormat="1" applyFont="1" applyFill="1" applyBorder="1"/>
    <xf numFmtId="164" fontId="3" fillId="28" borderId="23" xfId="0" applyNumberFormat="1" applyFont="1" applyFill="1" applyBorder="1"/>
    <xf numFmtId="164" fontId="1" fillId="28" borderId="21" xfId="0" applyNumberFormat="1" applyFont="1" applyFill="1" applyBorder="1"/>
    <xf numFmtId="6" fontId="1" fillId="28" borderId="22" xfId="0" applyNumberFormat="1" applyFont="1" applyFill="1" applyBorder="1"/>
    <xf numFmtId="6" fontId="1" fillId="28" borderId="19" xfId="0" applyNumberFormat="1" applyFont="1" applyFill="1" applyBorder="1"/>
    <xf numFmtId="44" fontId="1" fillId="28" borderId="20" xfId="0" applyNumberFormat="1" applyFont="1" applyFill="1" applyBorder="1"/>
    <xf numFmtId="164" fontId="1" fillId="28" borderId="21" xfId="29" applyNumberFormat="1" applyFont="1" applyFill="1" applyBorder="1"/>
    <xf numFmtId="164" fontId="3" fillId="28" borderId="15" xfId="0" applyNumberFormat="1" applyFont="1" applyFill="1" applyBorder="1"/>
    <xf numFmtId="164" fontId="3" fillId="28" borderId="14" xfId="0" applyNumberFormat="1" applyFont="1" applyFill="1" applyBorder="1"/>
    <xf numFmtId="0" fontId="11" fillId="0" borderId="20" xfId="0" applyFont="1" applyBorder="1"/>
    <xf numFmtId="0" fontId="11" fillId="31" borderId="0" xfId="0" applyFont="1" applyFill="1" applyBorder="1"/>
    <xf numFmtId="0" fontId="5" fillId="34" borderId="10" xfId="0" applyFont="1" applyFill="1" applyBorder="1"/>
    <xf numFmtId="0" fontId="0" fillId="34" borderId="11" xfId="0" applyFill="1" applyBorder="1"/>
    <xf numFmtId="0" fontId="3" fillId="34" borderId="11" xfId="0" applyFont="1" applyFill="1" applyBorder="1" applyAlignment="1">
      <alignment horizontal="center"/>
    </xf>
    <xf numFmtId="0" fontId="3" fillId="34" borderId="12" xfId="0" applyFont="1" applyFill="1" applyBorder="1" applyAlignment="1">
      <alignment horizontal="center"/>
    </xf>
    <xf numFmtId="0" fontId="3" fillId="32" borderId="0" xfId="0" applyFont="1" applyFill="1" applyBorder="1" applyAlignment="1">
      <alignment horizontal="left" indent="1"/>
    </xf>
    <xf numFmtId="0" fontId="3" fillId="32" borderId="0" xfId="0" applyFont="1" applyFill="1"/>
    <xf numFmtId="0" fontId="4" fillId="32" borderId="0" xfId="0" applyFont="1" applyFill="1"/>
    <xf numFmtId="0" fontId="11" fillId="0" borderId="0" xfId="0" applyFont="1" applyBorder="1"/>
    <xf numFmtId="0" fontId="1" fillId="0" borderId="25" xfId="0" applyFont="1" applyBorder="1"/>
    <xf numFmtId="0" fontId="1" fillId="0" borderId="26" xfId="0" applyFont="1" applyBorder="1"/>
    <xf numFmtId="0" fontId="31" fillId="34" borderId="27" xfId="0" applyFont="1" applyFill="1" applyBorder="1" applyAlignment="1">
      <alignment horizontal="center"/>
    </xf>
    <xf numFmtId="0" fontId="31" fillId="34" borderId="29" xfId="0" applyFont="1" applyFill="1" applyBorder="1" applyAlignment="1">
      <alignment horizontal="center"/>
    </xf>
    <xf numFmtId="44" fontId="32" fillId="31" borderId="32" xfId="29" applyFont="1" applyFill="1" applyBorder="1"/>
    <xf numFmtId="2" fontId="32" fillId="31" borderId="0" xfId="0" applyNumberFormat="1" applyFont="1" applyFill="1" applyBorder="1" applyAlignment="1">
      <alignment horizontal="center"/>
    </xf>
    <xf numFmtId="44" fontId="32" fillId="31" borderId="28" xfId="29" applyFont="1" applyFill="1" applyBorder="1"/>
    <xf numFmtId="2" fontId="32" fillId="31" borderId="24" xfId="0" applyNumberFormat="1" applyFont="1" applyFill="1" applyBorder="1" applyAlignment="1">
      <alignment horizontal="center"/>
    </xf>
    <xf numFmtId="164" fontId="32" fillId="31" borderId="34" xfId="0" applyNumberFormat="1" applyFont="1" applyFill="1" applyBorder="1"/>
    <xf numFmtId="164" fontId="32" fillId="31" borderId="36" xfId="0" applyNumberFormat="1" applyFont="1" applyFill="1" applyBorder="1"/>
    <xf numFmtId="0" fontId="1" fillId="31" borderId="0" xfId="0" applyFont="1" applyFill="1" applyBorder="1" applyAlignment="1">
      <alignment horizontal="left" indent="1"/>
    </xf>
    <xf numFmtId="164" fontId="32" fillId="35" borderId="13" xfId="0" applyNumberFormat="1" applyFont="1" applyFill="1" applyBorder="1"/>
    <xf numFmtId="164" fontId="32" fillId="35" borderId="15" xfId="0" applyNumberFormat="1" applyFont="1" applyFill="1" applyBorder="1"/>
    <xf numFmtId="164" fontId="3" fillId="35" borderId="15" xfId="0" applyNumberFormat="1" applyFont="1" applyFill="1" applyBorder="1"/>
    <xf numFmtId="164" fontId="32" fillId="35" borderId="14" xfId="0" applyNumberFormat="1" applyFont="1" applyFill="1" applyBorder="1"/>
    <xf numFmtId="164" fontId="5" fillId="35" borderId="0" xfId="0" applyNumberFormat="1" applyFont="1" applyFill="1"/>
    <xf numFmtId="0" fontId="41" fillId="0" borderId="0" xfId="0" applyFont="1" applyBorder="1"/>
    <xf numFmtId="0" fontId="42" fillId="0" borderId="0" xfId="0" applyFont="1" applyBorder="1"/>
    <xf numFmtId="0" fontId="11" fillId="32" borderId="0" xfId="0" applyFont="1" applyFill="1"/>
    <xf numFmtId="0" fontId="29" fillId="32" borderId="0" xfId="0" applyFont="1" applyFill="1"/>
    <xf numFmtId="0" fontId="43" fillId="0" borderId="0" xfId="0" applyFont="1" applyAlignment="1">
      <alignment horizontal="left" indent="1"/>
    </xf>
    <xf numFmtId="0" fontId="41" fillId="0" borderId="0" xfId="0" applyFont="1" applyAlignment="1">
      <alignment horizontal="left" indent="1"/>
    </xf>
    <xf numFmtId="0" fontId="41" fillId="0" borderId="0" xfId="0" applyFont="1"/>
    <xf numFmtId="0" fontId="42" fillId="0" borderId="0" xfId="0" applyFont="1" applyAlignment="1">
      <alignment horizontal="left" indent="1"/>
    </xf>
    <xf numFmtId="0" fontId="44" fillId="0" borderId="0" xfId="0" applyFont="1" applyAlignment="1">
      <alignment horizontal="left" indent="1"/>
    </xf>
    <xf numFmtId="0" fontId="1" fillId="0" borderId="16" xfId="0" applyFont="1" applyBorder="1"/>
    <xf numFmtId="0" fontId="0" fillId="0" borderId="18" xfId="0" applyBorder="1"/>
    <xf numFmtId="0" fontId="0" fillId="0" borderId="22" xfId="0" applyBorder="1"/>
    <xf numFmtId="0" fontId="0" fillId="0" borderId="23" xfId="0" applyBorder="1"/>
    <xf numFmtId="0" fontId="1" fillId="0" borderId="0" xfId="0" applyFont="1" applyBorder="1"/>
    <xf numFmtId="0" fontId="1" fillId="0" borderId="22" xfId="0" applyFont="1" applyBorder="1"/>
    <xf numFmtId="0" fontId="1" fillId="0" borderId="22" xfId="0" applyFont="1" applyFill="1" applyBorder="1"/>
    <xf numFmtId="0" fontId="1" fillId="0" borderId="19" xfId="0" applyFont="1" applyBorder="1"/>
    <xf numFmtId="0" fontId="0" fillId="0" borderId="21" xfId="0" applyBorder="1"/>
    <xf numFmtId="0" fontId="0" fillId="0" borderId="16" xfId="0" applyBorder="1"/>
    <xf numFmtId="0" fontId="0" fillId="0" borderId="19" xfId="0" applyBorder="1"/>
    <xf numFmtId="166" fontId="3" fillId="0" borderId="0" xfId="28" applyNumberFormat="1" applyFont="1" applyBorder="1" applyAlignment="1">
      <alignment horizontal="center"/>
    </xf>
    <xf numFmtId="166" fontId="3" fillId="0" borderId="24" xfId="28" applyNumberFormat="1" applyFont="1" applyBorder="1" applyAlignment="1">
      <alignment horizontal="center"/>
    </xf>
    <xf numFmtId="164" fontId="3" fillId="31" borderId="15" xfId="29" applyNumberFormat="1" applyFont="1" applyFill="1" applyBorder="1"/>
    <xf numFmtId="165" fontId="3" fillId="0" borderId="0" xfId="28" applyNumberFormat="1" applyFont="1" applyBorder="1" applyAlignment="1">
      <alignment horizontal="center"/>
    </xf>
    <xf numFmtId="164" fontId="3" fillId="31" borderId="15" xfId="0" applyNumberFormat="1" applyFont="1" applyFill="1" applyBorder="1"/>
    <xf numFmtId="164" fontId="32" fillId="0" borderId="0" xfId="0" applyNumberFormat="1" applyFont="1"/>
    <xf numFmtId="164" fontId="1" fillId="0" borderId="0" xfId="0" applyNumberFormat="1" applyFont="1"/>
    <xf numFmtId="164" fontId="1" fillId="0" borderId="30" xfId="0" applyNumberFormat="1" applyFont="1" applyFill="1" applyBorder="1"/>
    <xf numFmtId="164" fontId="1" fillId="0" borderId="35" xfId="0" applyNumberFormat="1" applyFont="1" applyFill="1" applyBorder="1"/>
    <xf numFmtId="164" fontId="1" fillId="0" borderId="33" xfId="0" applyNumberFormat="1" applyFont="1" applyFill="1" applyBorder="1"/>
    <xf numFmtId="164" fontId="1" fillId="0" borderId="0" xfId="0" applyNumberFormat="1" applyFont="1" applyFill="1" applyBorder="1"/>
    <xf numFmtId="166" fontId="1" fillId="0" borderId="0" xfId="28" applyNumberFormat="1" applyFont="1" applyBorder="1"/>
    <xf numFmtId="166" fontId="3" fillId="0" borderId="0" xfId="0" applyNumberFormat="1" applyFont="1" applyFill="1" applyBorder="1" applyAlignment="1">
      <alignment horizontal="center"/>
    </xf>
    <xf numFmtId="0" fontId="11" fillId="0" borderId="37" xfId="0"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5" fillId="0" borderId="0" xfId="0" applyFont="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33" borderId="0" xfId="0" applyFont="1" applyFill="1" applyAlignment="1">
      <alignment horizontal="center"/>
    </xf>
    <xf numFmtId="0" fontId="34" fillId="0" borderId="0" xfId="0" applyFont="1" applyFill="1" applyBorder="1" applyAlignment="1">
      <alignment horizontal="center"/>
    </xf>
    <xf numFmtId="0" fontId="3" fillId="0" borderId="0" xfId="0" applyFont="1" applyFill="1" applyBorder="1" applyAlignment="1">
      <alignment horizontal="center"/>
    </xf>
    <xf numFmtId="0" fontId="3" fillId="0" borderId="28" xfId="0" applyFont="1" applyFill="1" applyBorder="1" applyAlignment="1">
      <alignment horizontal="center"/>
    </xf>
    <xf numFmtId="0" fontId="3" fillId="0" borderId="35" xfId="0" applyFont="1" applyFill="1" applyBorder="1" applyAlignment="1">
      <alignment horizontal="center"/>
    </xf>
    <xf numFmtId="0" fontId="3" fillId="0" borderId="24" xfId="0" applyFont="1" applyBorder="1" applyAlignment="1">
      <alignment horizontal="center"/>
    </xf>
    <xf numFmtId="0" fontId="3" fillId="0" borderId="35" xfId="0" applyFont="1" applyBorder="1" applyAlignment="1">
      <alignment horizontal="center"/>
    </xf>
    <xf numFmtId="0" fontId="5" fillId="34" borderId="37" xfId="0" applyFont="1" applyFill="1" applyBorder="1" applyAlignment="1">
      <alignment horizontal="center"/>
    </xf>
    <xf numFmtId="0" fontId="5" fillId="34" borderId="38" xfId="0" applyFont="1" applyFill="1" applyBorder="1" applyAlignment="1">
      <alignment horizontal="center"/>
    </xf>
    <xf numFmtId="0" fontId="5" fillId="34" borderId="39" xfId="0" applyFont="1" applyFill="1" applyBorder="1" applyAlignment="1">
      <alignment horizontal="center"/>
    </xf>
    <xf numFmtId="0" fontId="10" fillId="0" borderId="0" xfId="0" applyFont="1" applyAlignment="1">
      <alignment horizontal="center"/>
    </xf>
    <xf numFmtId="0" fontId="3" fillId="34" borderId="37" xfId="0" applyFont="1" applyFill="1" applyBorder="1" applyAlignment="1">
      <alignment horizontal="left"/>
    </xf>
    <xf numFmtId="0" fontId="31" fillId="34" borderId="38" xfId="0" applyFont="1" applyFill="1" applyBorder="1" applyAlignment="1">
      <alignment horizontal="left"/>
    </xf>
    <xf numFmtId="0" fontId="31" fillId="34" borderId="39" xfId="0" applyFont="1" applyFill="1" applyBorder="1" applyAlignment="1">
      <alignment horizontal="left"/>
    </xf>
    <xf numFmtId="0" fontId="10" fillId="0" borderId="0" xfId="0" applyFont="1" applyBorder="1" applyAlignment="1">
      <alignment horizontal="center"/>
    </xf>
    <xf numFmtId="0" fontId="31" fillId="33" borderId="10" xfId="0" applyFont="1" applyFill="1" applyBorder="1" applyAlignment="1">
      <alignment horizontal="center"/>
    </xf>
    <xf numFmtId="0" fontId="32" fillId="33" borderId="11" xfId="0" applyFont="1" applyFill="1" applyBorder="1" applyAlignment="1"/>
    <xf numFmtId="0" fontId="32" fillId="33" borderId="12" xfId="0" applyFont="1" applyFill="1" applyBorder="1" applyAlignment="1"/>
    <xf numFmtId="0" fontId="31" fillId="28" borderId="10" xfId="0" applyFont="1" applyFill="1" applyBorder="1" applyAlignment="1">
      <alignment horizontal="center"/>
    </xf>
    <xf numFmtId="0" fontId="31" fillId="28" borderId="11" xfId="0" applyFont="1" applyFill="1" applyBorder="1" applyAlignment="1">
      <alignment horizontal="center"/>
    </xf>
    <xf numFmtId="0" fontId="31" fillId="28" borderId="12" xfId="0" applyFont="1" applyFill="1" applyBorder="1" applyAlignment="1">
      <alignment horizontal="center"/>
    </xf>
    <xf numFmtId="0" fontId="5" fillId="0" borderId="0" xfId="0" applyFont="1" applyBorder="1" applyAlignment="1">
      <alignment horizontal="center"/>
    </xf>
    <xf numFmtId="0" fontId="3" fillId="0" borderId="0" xfId="0" applyFont="1" applyAlignment="1">
      <alignment horizontal="center"/>
    </xf>
    <xf numFmtId="0" fontId="11" fillId="0" borderId="0" xfId="0" applyFont="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29" borderId="0" xfId="0" applyFont="1" applyFill="1" applyAlignment="1">
      <alignment horizontal="center"/>
    </xf>
    <xf numFmtId="0" fontId="33" fillId="25" borderId="37" xfId="0" applyFont="1" applyFill="1" applyBorder="1" applyAlignment="1">
      <alignment horizontal="center"/>
    </xf>
    <xf numFmtId="0" fontId="33" fillId="25" borderId="38" xfId="0" applyFont="1" applyFill="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320040</xdr:colOff>
      <xdr:row>0</xdr:row>
      <xdr:rowOff>144780</xdr:rowOff>
    </xdr:from>
    <xdr:to>
      <xdr:col>9</xdr:col>
      <xdr:colOff>205740</xdr:colOff>
      <xdr:row>41</xdr:row>
      <xdr:rowOff>91440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20040" y="144780"/>
          <a:ext cx="5372100" cy="68199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100" b="1">
              <a:solidFill>
                <a:schemeClr val="dk1"/>
              </a:solidFill>
              <a:effectLst/>
              <a:latin typeface="+mn-lt"/>
              <a:ea typeface="+mn-ea"/>
              <a:cs typeface="+mn-cs"/>
            </a:rPr>
            <a:t>Assignment Part II: Variance Analysis and Performance Report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Objective:</a:t>
          </a:r>
          <a:r>
            <a:rPr lang="en-US" sz="1100">
              <a:solidFill>
                <a:schemeClr val="dk1"/>
              </a:solidFill>
              <a:effectLst/>
              <a:latin typeface="+mn-lt"/>
              <a:ea typeface="+mn-ea"/>
              <a:cs typeface="+mn-cs"/>
            </a:rPr>
            <a:t>  Part II of the case incorporates the concepts of Flexible Budgeting and Variance Analysis and how they are used by management to highlight problems of efficiency and price on material and labor.  There is both a team and individual component to this assignment.</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INDIVIDUAL - </a:t>
          </a:r>
          <a:r>
            <a:rPr lang="en-US" sz="1100" b="1">
              <a:solidFill>
                <a:schemeClr val="dk1"/>
              </a:solidFill>
              <a:effectLst/>
              <a:latin typeface="+mn-lt"/>
              <a:ea typeface="+mn-ea"/>
              <a:cs typeface="+mn-cs"/>
            </a:rPr>
            <a:t>Required Part A : </a:t>
          </a:r>
          <a:r>
            <a:rPr lang="en-US" sz="1100">
              <a:solidFill>
                <a:schemeClr val="dk1"/>
              </a:solidFill>
              <a:effectLst/>
              <a:latin typeface="+mn-lt"/>
              <a:ea typeface="+mn-ea"/>
              <a:cs typeface="+mn-cs"/>
            </a:rPr>
            <a:t>Complete the Material and labor variances for the Tables and Cabinets product lines and Total variances.  The lecture contains examples of how to complete the variance analysis and the Variance Student data File contains a variance example using the Chairs product.  Complete the following two schedules: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	January Flexible Budget - Schedule D</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b)	January Price and Efficiency Variance - Schedule B</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student data workbook illustrates the correct method to compute the price and efficiency variances for Chairs Product. It is accurate and complete.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Your assignment is to complete the price and efficiency variances for the table and cabinets and the total variance for all three products.</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TEAM</a:t>
          </a:r>
          <a:r>
            <a:rPr lang="en-US" sz="1100" b="1">
              <a:solidFill>
                <a:schemeClr val="dk1"/>
              </a:solidFill>
              <a:effectLst/>
              <a:latin typeface="+mn-lt"/>
              <a:ea typeface="+mn-ea"/>
              <a:cs typeface="+mn-cs"/>
            </a:rPr>
            <a:t> - Required Part B.</a:t>
          </a:r>
          <a:r>
            <a:rPr lang="en-US" sz="1100">
              <a:solidFill>
                <a:schemeClr val="dk1"/>
              </a:solidFill>
              <a:effectLst/>
              <a:latin typeface="+mn-lt"/>
              <a:ea typeface="+mn-ea"/>
              <a:cs typeface="+mn-cs"/>
            </a:rPr>
            <a:t> Acting as an outside consultant provide Judd’s with</a:t>
          </a:r>
          <a:r>
            <a:rPr lang="en-US" sz="1100" b="1">
              <a:solidFill>
                <a:schemeClr val="dk1"/>
              </a:solidFill>
              <a:effectLst/>
              <a:latin typeface="+mn-lt"/>
              <a:ea typeface="+mn-ea"/>
              <a:cs typeface="+mn-cs"/>
            </a:rPr>
            <a:t> a pro forma two page performance report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The report will be used by the CEO and management in analysis of the budget. The report should:</a:t>
          </a:r>
        </a:p>
        <a:p>
          <a:pPr lvl="1"/>
          <a:r>
            <a:rPr lang="en-US" sz="1100" b="1">
              <a:solidFill>
                <a:schemeClr val="dk1"/>
              </a:solidFill>
              <a:effectLst/>
              <a:latin typeface="+mn-lt"/>
              <a:ea typeface="+mn-ea"/>
              <a:cs typeface="+mn-cs"/>
            </a:rPr>
            <a:t>Explain and relate the income statement to the flexible budget and the variance analysis.</a:t>
          </a:r>
          <a:endParaRPr lang="en-US" sz="1100">
            <a:solidFill>
              <a:schemeClr val="dk1"/>
            </a:solidFill>
            <a:effectLst/>
            <a:latin typeface="+mn-lt"/>
            <a:ea typeface="+mn-ea"/>
            <a:cs typeface="+mn-cs"/>
          </a:endParaRPr>
        </a:p>
        <a:p>
          <a:pPr lvl="1"/>
          <a:r>
            <a:rPr lang="en-US" sz="1100" b="1">
              <a:solidFill>
                <a:schemeClr val="dk1"/>
              </a:solidFill>
              <a:effectLst/>
              <a:latin typeface="+mn-lt"/>
              <a:ea typeface="+mn-ea"/>
              <a:cs typeface="+mn-cs"/>
            </a:rPr>
            <a:t>Explain cost performance on material and labor variances by product and the possible causes of the variance in Schedules B.</a:t>
          </a:r>
          <a:endParaRPr lang="en-US" sz="1100">
            <a:solidFill>
              <a:schemeClr val="dk1"/>
            </a:solidFill>
            <a:effectLst/>
            <a:latin typeface="+mn-lt"/>
            <a:ea typeface="+mn-ea"/>
            <a:cs typeface="+mn-cs"/>
          </a:endParaRPr>
        </a:p>
        <a:p>
          <a:pPr lvl="1"/>
          <a:r>
            <a:rPr lang="en-US" sz="1100" b="1">
              <a:solidFill>
                <a:schemeClr val="dk1"/>
              </a:solidFill>
              <a:effectLst/>
              <a:latin typeface="+mn-lt"/>
              <a:ea typeface="+mn-ea"/>
              <a:cs typeface="+mn-cs"/>
            </a:rPr>
            <a:t>Prioritize variances for corrective action, identify departments responsible, and suggest possible corrective actions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From your individual assignments Attach and Reference the Income Statement and the two completed Variance Analysis schedules (D and B) above.  Use this data in the report as appropriate.</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20</xdr:row>
      <xdr:rowOff>0</xdr:rowOff>
    </xdr:from>
    <xdr:to>
      <xdr:col>9</xdr:col>
      <xdr:colOff>510554</xdr:colOff>
      <xdr:row>32</xdr:row>
      <xdr:rowOff>28575</xdr:rowOff>
    </xdr:to>
    <xdr:sp macro="" textlink="">
      <xdr:nvSpPr>
        <xdr:cNvPr id="5121" name="Text Box 1">
          <a:extLst>
            <a:ext uri="{FF2B5EF4-FFF2-40B4-BE49-F238E27FC236}">
              <a16:creationId xmlns:a16="http://schemas.microsoft.com/office/drawing/2014/main" id="{00000000-0008-0000-0900-000001140000}"/>
            </a:ext>
          </a:extLst>
        </xdr:cNvPr>
        <xdr:cNvSpPr txBox="1">
          <a:spLocks noChangeArrowheads="1"/>
        </xdr:cNvSpPr>
      </xdr:nvSpPr>
      <xdr:spPr bwMode="auto">
        <a:xfrm>
          <a:off x="257175" y="3619500"/>
          <a:ext cx="3952875" cy="2076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In order to compute the Price and Efficiency Variances f</a:t>
          </a:r>
          <a:r>
            <a:rPr lang="en-US" sz="1000" b="0" i="0" u="none" strike="noStrike" baseline="0">
              <a:solidFill>
                <a:srgbClr val="000000"/>
              </a:solidFill>
              <a:latin typeface="Arial"/>
              <a:cs typeface="Arial"/>
            </a:rPr>
            <a:t>or each of the three products and 3 elements of cost we must use both the standard quantity determined in the flexible budget step and the actual qty information from the actual costs tab. In addition we must use the price information from both the actual and standard costs tabs.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The sum of the Price and Efficiency variance above  must equal the total Flex variance from Schedule D,</a:t>
          </a:r>
        </a:p>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For example; From Schedule D we know that the total flex Variance for carpenters was $1,980.  We see that our schedule is correct as we have $1,260 of efficiency variance and $720 of Qty. Var.</a:t>
          </a:r>
        </a:p>
      </xdr:txBody>
    </xdr:sp>
    <xdr:clientData/>
  </xdr:twoCellAnchor>
  <xdr:twoCellAnchor>
    <xdr:from>
      <xdr:col>20</xdr:col>
      <xdr:colOff>30480</xdr:colOff>
      <xdr:row>5</xdr:row>
      <xdr:rowOff>0</xdr:rowOff>
    </xdr:from>
    <xdr:to>
      <xdr:col>20</xdr:col>
      <xdr:colOff>137160</xdr:colOff>
      <xdr:row>8</xdr:row>
      <xdr:rowOff>129540</xdr:rowOff>
    </xdr:to>
    <xdr:sp macro="" textlink="">
      <xdr:nvSpPr>
        <xdr:cNvPr id="5146" name="AutoShape 2">
          <a:extLst>
            <a:ext uri="{FF2B5EF4-FFF2-40B4-BE49-F238E27FC236}">
              <a16:creationId xmlns:a16="http://schemas.microsoft.com/office/drawing/2014/main" id="{00000000-0008-0000-0900-00001A140000}"/>
            </a:ext>
          </a:extLst>
        </xdr:cNvPr>
        <xdr:cNvSpPr>
          <a:spLocks/>
        </xdr:cNvSpPr>
      </xdr:nvSpPr>
      <xdr:spPr bwMode="auto">
        <a:xfrm>
          <a:off x="8374380" y="1188720"/>
          <a:ext cx="106680" cy="632460"/>
        </a:xfrm>
        <a:prstGeom prst="rightBrace">
          <a:avLst>
            <a:gd name="adj1" fmla="val 49405"/>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175260</xdr:colOff>
      <xdr:row>5</xdr:row>
      <xdr:rowOff>38100</xdr:rowOff>
    </xdr:from>
    <xdr:to>
      <xdr:col>3</xdr:col>
      <xdr:colOff>495300</xdr:colOff>
      <xdr:row>6</xdr:row>
      <xdr:rowOff>152400</xdr:rowOff>
    </xdr:to>
    <xdr:sp macro="" textlink="">
      <xdr:nvSpPr>
        <xdr:cNvPr id="2" name="Snip Same Side Corner Rectangle 1">
          <a:extLst>
            <a:ext uri="{FF2B5EF4-FFF2-40B4-BE49-F238E27FC236}">
              <a16:creationId xmlns:a16="http://schemas.microsoft.com/office/drawing/2014/main" id="{00000000-0008-0000-0100-000002000000}"/>
            </a:ext>
          </a:extLst>
        </xdr:cNvPr>
        <xdr:cNvSpPr/>
      </xdr:nvSpPr>
      <xdr:spPr>
        <a:xfrm>
          <a:off x="1394460" y="883920"/>
          <a:ext cx="929640" cy="28194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Std costs</a:t>
          </a:r>
        </a:p>
      </xdr:txBody>
    </xdr:sp>
    <xdr:clientData/>
  </xdr:twoCellAnchor>
  <xdr:twoCellAnchor>
    <xdr:from>
      <xdr:col>2</xdr:col>
      <xdr:colOff>76200</xdr:colOff>
      <xdr:row>9</xdr:row>
      <xdr:rowOff>38100</xdr:rowOff>
    </xdr:from>
    <xdr:to>
      <xdr:col>3</xdr:col>
      <xdr:colOff>510540</xdr:colOff>
      <xdr:row>10</xdr:row>
      <xdr:rowOff>152400</xdr:rowOff>
    </xdr:to>
    <xdr:sp macro="" textlink="">
      <xdr:nvSpPr>
        <xdr:cNvPr id="5" name="Snip Same Side Corner Rectangle 4">
          <a:extLst>
            <a:ext uri="{FF2B5EF4-FFF2-40B4-BE49-F238E27FC236}">
              <a16:creationId xmlns:a16="http://schemas.microsoft.com/office/drawing/2014/main" id="{00000000-0008-0000-0100-000005000000}"/>
            </a:ext>
          </a:extLst>
        </xdr:cNvPr>
        <xdr:cNvSpPr/>
      </xdr:nvSpPr>
      <xdr:spPr>
        <a:xfrm>
          <a:off x="1295400" y="1562100"/>
          <a:ext cx="1043940" cy="28194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J Master Budg</a:t>
          </a:r>
        </a:p>
      </xdr:txBody>
    </xdr:sp>
    <xdr:clientData/>
  </xdr:twoCellAnchor>
  <xdr:twoCellAnchor>
    <xdr:from>
      <xdr:col>2</xdr:col>
      <xdr:colOff>114300</xdr:colOff>
      <xdr:row>13</xdr:row>
      <xdr:rowOff>45720</xdr:rowOff>
    </xdr:from>
    <xdr:to>
      <xdr:col>3</xdr:col>
      <xdr:colOff>548640</xdr:colOff>
      <xdr:row>14</xdr:row>
      <xdr:rowOff>160020</xdr:rowOff>
    </xdr:to>
    <xdr:sp macro="" textlink="">
      <xdr:nvSpPr>
        <xdr:cNvPr id="6" name="Snip Same Side Corner Rectangle 5">
          <a:extLst>
            <a:ext uri="{FF2B5EF4-FFF2-40B4-BE49-F238E27FC236}">
              <a16:creationId xmlns:a16="http://schemas.microsoft.com/office/drawing/2014/main" id="{00000000-0008-0000-0100-000006000000}"/>
            </a:ext>
          </a:extLst>
        </xdr:cNvPr>
        <xdr:cNvSpPr/>
      </xdr:nvSpPr>
      <xdr:spPr>
        <a:xfrm>
          <a:off x="1333500" y="2240280"/>
          <a:ext cx="1043940" cy="28194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Jan Actual</a:t>
          </a:r>
        </a:p>
      </xdr:txBody>
    </xdr:sp>
    <xdr:clientData/>
  </xdr:twoCellAnchor>
  <xdr:twoCellAnchor>
    <xdr:from>
      <xdr:col>2</xdr:col>
      <xdr:colOff>91440</xdr:colOff>
      <xdr:row>17</xdr:row>
      <xdr:rowOff>38100</xdr:rowOff>
    </xdr:from>
    <xdr:to>
      <xdr:col>3</xdr:col>
      <xdr:colOff>525780</xdr:colOff>
      <xdr:row>18</xdr:row>
      <xdr:rowOff>152400</xdr:rowOff>
    </xdr:to>
    <xdr:sp macro="" textlink="">
      <xdr:nvSpPr>
        <xdr:cNvPr id="8" name="Snip Same Side Corner Rectangle 7">
          <a:extLst>
            <a:ext uri="{FF2B5EF4-FFF2-40B4-BE49-F238E27FC236}">
              <a16:creationId xmlns:a16="http://schemas.microsoft.com/office/drawing/2014/main" id="{00000000-0008-0000-0100-000008000000}"/>
            </a:ext>
          </a:extLst>
        </xdr:cNvPr>
        <xdr:cNvSpPr/>
      </xdr:nvSpPr>
      <xdr:spPr>
        <a:xfrm>
          <a:off x="1310640" y="2903220"/>
          <a:ext cx="1043940" cy="28194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Detail Actual</a:t>
          </a:r>
        </a:p>
      </xdr:txBody>
    </xdr:sp>
    <xdr:clientData/>
  </xdr:twoCellAnchor>
  <xdr:twoCellAnchor>
    <xdr:from>
      <xdr:col>2</xdr:col>
      <xdr:colOff>68580</xdr:colOff>
      <xdr:row>22</xdr:row>
      <xdr:rowOff>30480</xdr:rowOff>
    </xdr:from>
    <xdr:to>
      <xdr:col>3</xdr:col>
      <xdr:colOff>502920</xdr:colOff>
      <xdr:row>23</xdr:row>
      <xdr:rowOff>144780</xdr:rowOff>
    </xdr:to>
    <xdr:sp macro="" textlink="">
      <xdr:nvSpPr>
        <xdr:cNvPr id="9" name="Snip Same Side Corner Rectangle 8">
          <a:extLst>
            <a:ext uri="{FF2B5EF4-FFF2-40B4-BE49-F238E27FC236}">
              <a16:creationId xmlns:a16="http://schemas.microsoft.com/office/drawing/2014/main" id="{00000000-0008-0000-0100-000009000000}"/>
            </a:ext>
          </a:extLst>
        </xdr:cNvPr>
        <xdr:cNvSpPr/>
      </xdr:nvSpPr>
      <xdr:spPr>
        <a:xfrm>
          <a:off x="1287780" y="3733800"/>
          <a:ext cx="1043940" cy="28194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 Ex</a:t>
          </a:r>
          <a:r>
            <a:rPr lang="en-US" sz="1100" baseline="0"/>
            <a:t> flexBudg</a:t>
          </a:r>
          <a:endParaRPr lang="en-US" sz="1100"/>
        </a:p>
      </xdr:txBody>
    </xdr:sp>
    <xdr:clientData/>
  </xdr:twoCellAnchor>
  <xdr:twoCellAnchor>
    <xdr:from>
      <xdr:col>2</xdr:col>
      <xdr:colOff>106680</xdr:colOff>
      <xdr:row>28</xdr:row>
      <xdr:rowOff>7620</xdr:rowOff>
    </xdr:from>
    <xdr:to>
      <xdr:col>3</xdr:col>
      <xdr:colOff>541020</xdr:colOff>
      <xdr:row>29</xdr:row>
      <xdr:rowOff>121920</xdr:rowOff>
    </xdr:to>
    <xdr:sp macro="" textlink="">
      <xdr:nvSpPr>
        <xdr:cNvPr id="11" name="Snip Same Side Corner Rectangle 10">
          <a:extLst>
            <a:ext uri="{FF2B5EF4-FFF2-40B4-BE49-F238E27FC236}">
              <a16:creationId xmlns:a16="http://schemas.microsoft.com/office/drawing/2014/main" id="{00000000-0008-0000-0100-00000B000000}"/>
            </a:ext>
          </a:extLst>
        </xdr:cNvPr>
        <xdr:cNvSpPr/>
      </xdr:nvSpPr>
      <xdr:spPr>
        <a:xfrm>
          <a:off x="1325880" y="4716780"/>
          <a:ext cx="1043940" cy="28194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2.ExCost Var</a:t>
          </a:r>
        </a:p>
      </xdr:txBody>
    </xdr:sp>
    <xdr:clientData/>
  </xdr:twoCellAnchor>
  <xdr:twoCellAnchor>
    <xdr:from>
      <xdr:col>14</xdr:col>
      <xdr:colOff>594360</xdr:colOff>
      <xdr:row>9</xdr:row>
      <xdr:rowOff>22860</xdr:rowOff>
    </xdr:from>
    <xdr:to>
      <xdr:col>21</xdr:col>
      <xdr:colOff>586740</xdr:colOff>
      <xdr:row>18</xdr:row>
      <xdr:rowOff>30480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128760" y="1546860"/>
          <a:ext cx="4259580" cy="15163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dk1"/>
              </a:solidFill>
              <a:effectLst/>
              <a:latin typeface="+mn-lt"/>
              <a:ea typeface="+mn-ea"/>
              <a:cs typeface="+mn-cs"/>
            </a:rPr>
            <a:t>The standard carpenter LABOR  hours </a:t>
          </a:r>
          <a:r>
            <a:rPr lang="en-US" sz="1100" b="1">
              <a:solidFill>
                <a:schemeClr val="dk1"/>
              </a:solidFill>
              <a:effectLst/>
              <a:latin typeface="+mn-lt"/>
              <a:ea typeface="+mn-ea"/>
              <a:cs typeface="+mn-cs"/>
            </a:rPr>
            <a:t>required to make the parts </a:t>
          </a:r>
          <a:r>
            <a:rPr lang="en-US" sz="1100">
              <a:solidFill>
                <a:schemeClr val="dk1"/>
              </a:solidFill>
              <a:effectLst/>
              <a:latin typeface="+mn-lt"/>
              <a:ea typeface="+mn-ea"/>
              <a:cs typeface="+mn-cs"/>
            </a:rPr>
            <a:t>for and assemble a chair, table, or cabinet are 0.4, 2.5, and 6, respectively. Production personnel have organized the work so that each carpenter hour worked requires 1.5 helper hours. Therefore, production planners maintain a standard ratio on average of 1.5 helpers for every carpenter. </a:t>
          </a:r>
          <a:r>
            <a:rPr lang="en-US" sz="1100" b="1">
              <a:solidFill>
                <a:schemeClr val="dk1"/>
              </a:solidFill>
              <a:effectLst/>
              <a:latin typeface="+mn-lt"/>
              <a:ea typeface="+mn-ea"/>
              <a:cs typeface="+mn-cs"/>
            </a:rPr>
            <a:t>The company estimated carpenters and helpers $24 and $14 </a:t>
          </a:r>
          <a:r>
            <a:rPr lang="en-US" sz="1100" b="1" u="sng">
              <a:solidFill>
                <a:schemeClr val="dk1"/>
              </a:solidFill>
              <a:effectLst/>
              <a:latin typeface="+mn-lt"/>
              <a:ea typeface="+mn-ea"/>
              <a:cs typeface="+mn-cs"/>
            </a:rPr>
            <a:t>standard wage rate per hour</a:t>
          </a:r>
          <a:r>
            <a:rPr lang="en-US" sz="1100" b="1">
              <a:solidFill>
                <a:schemeClr val="dk1"/>
              </a:solidFill>
              <a:effectLst/>
              <a:latin typeface="+mn-lt"/>
              <a:ea typeface="+mn-ea"/>
              <a:cs typeface="+mn-cs"/>
            </a:rPr>
            <a:t>, respectively (including all benefits and OT).</a:t>
          </a:r>
        </a:p>
        <a:p>
          <a:endParaRPr lang="en-US" sz="1100"/>
        </a:p>
      </xdr:txBody>
    </xdr:sp>
    <xdr:clientData/>
  </xdr:twoCellAnchor>
  <xdr:twoCellAnchor>
    <xdr:from>
      <xdr:col>15</xdr:col>
      <xdr:colOff>22860</xdr:colOff>
      <xdr:row>20</xdr:row>
      <xdr:rowOff>30480</xdr:rowOff>
    </xdr:from>
    <xdr:to>
      <xdr:col>22</xdr:col>
      <xdr:colOff>0</xdr:colOff>
      <xdr:row>27</xdr:row>
      <xdr:rowOff>38100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166860" y="3398520"/>
          <a:ext cx="4244340" cy="1181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The unit standards of wood MATERIAL required</a:t>
          </a:r>
          <a:r>
            <a:rPr lang="en-US" sz="1100">
              <a:solidFill>
                <a:schemeClr val="dk1"/>
              </a:solidFill>
              <a:effectLst/>
              <a:latin typeface="+mn-lt"/>
              <a:ea typeface="+mn-ea"/>
              <a:cs typeface="+mn-cs"/>
            </a:rPr>
            <a:t> for chairs, tables, and cabinets are I, 8, and 15, (square feet) respectively. </a:t>
          </a:r>
          <a:r>
            <a:rPr lang="en-US" sz="1100" b="1">
              <a:solidFill>
                <a:schemeClr val="dk1"/>
              </a:solidFill>
              <a:effectLst/>
              <a:latin typeface="+mn-lt"/>
              <a:ea typeface="+mn-ea"/>
              <a:cs typeface="+mn-cs"/>
            </a:rPr>
            <a:t>Each unit of wood costs $30</a:t>
          </a:r>
          <a:r>
            <a:rPr lang="en-US" sz="1100">
              <a:solidFill>
                <a:schemeClr val="dk1"/>
              </a:solidFill>
              <a:effectLst/>
              <a:latin typeface="+mn-lt"/>
              <a:ea typeface="+mn-ea"/>
              <a:cs typeface="+mn-cs"/>
            </a:rPr>
            <a:t>. The inventory policy is to make products in the month they will be sold. Two suppliers deliver raw materials and supplies as required. The company pays for all materials, supplies, variable support, and maintenance items on receipt.</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80010</xdr:colOff>
      <xdr:row>32</xdr:row>
      <xdr:rowOff>49530</xdr:rowOff>
    </xdr:from>
    <xdr:to>
      <xdr:col>8</xdr:col>
      <xdr:colOff>998238</xdr:colOff>
      <xdr:row>48</xdr:row>
      <xdr:rowOff>91440</xdr:rowOff>
    </xdr:to>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590550" y="5810250"/>
          <a:ext cx="5063508" cy="284607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50" b="1" i="0" u="none" strike="noStrike" baseline="0">
              <a:solidFill>
                <a:srgbClr val="000000"/>
              </a:solidFill>
              <a:latin typeface="+mn-lt"/>
              <a:cs typeface="Arial"/>
            </a:rPr>
            <a:t>Judd sets standard costs for material and labor input required </a:t>
          </a:r>
          <a:r>
            <a:rPr lang="en-US" sz="1050" b="0" i="0" u="none" strike="noStrike" baseline="0">
              <a:solidFill>
                <a:srgbClr val="000000"/>
              </a:solidFill>
              <a:latin typeface="+mn-lt"/>
              <a:cs typeface="Arial"/>
            </a:rPr>
            <a:t> for every product at the beginning of year during the budgeting process.  </a:t>
          </a:r>
        </a:p>
        <a:p>
          <a:pPr algn="l" rtl="0">
            <a:defRPr sz="1000"/>
          </a:pPr>
          <a:endParaRPr lang="en-US" sz="1050" b="0" i="0" u="none" strike="noStrike" baseline="0">
            <a:solidFill>
              <a:srgbClr val="000000"/>
            </a:solidFill>
            <a:latin typeface="+mn-lt"/>
            <a:cs typeface="Arial"/>
          </a:endParaRPr>
        </a:p>
        <a:p>
          <a:pPr algn="l" rtl="0">
            <a:defRPr sz="1000"/>
          </a:pPr>
          <a:r>
            <a:rPr lang="en-US" sz="1050" b="0" i="0" u="none" strike="noStrike" baseline="0">
              <a:solidFill>
                <a:srgbClr val="000000"/>
              </a:solidFill>
              <a:latin typeface="+mn-lt"/>
              <a:cs typeface="Arial"/>
            </a:rPr>
            <a:t>The standards specify the amount of input material and labor and the price at which Judd's should pay suppliers and employees for those inputs.  For example to produce  each Chair Judd estimates that it will require 1 unit (sq foot) of wood, .4hour for carpenters and .6 hour for helpers .  The cost (price and wage rate) for each of the inputs are estimated at $39, $24 and $14 respectively.  The estimated unit cost is the input quantity x. the input price.  This information is required to assess the direct material and direct labor performance throughout the year.</a:t>
          </a:r>
        </a:p>
        <a:p>
          <a:pPr algn="l" rtl="0">
            <a:defRPr sz="1000"/>
          </a:pPr>
          <a:endParaRPr lang="en-US" sz="1050" b="0" i="0" u="none" strike="noStrike" baseline="0">
            <a:solidFill>
              <a:srgbClr val="000000"/>
            </a:solidFill>
            <a:latin typeface="+mn-lt"/>
            <a:cs typeface="Arial"/>
          </a:endParaRPr>
        </a:p>
        <a:p>
          <a:pPr algn="l" rtl="0">
            <a:defRPr sz="1000"/>
          </a:pPr>
          <a:r>
            <a:rPr lang="en-US" sz="1050" b="1" i="0" u="none" strike="noStrike" baseline="0">
              <a:solidFill>
                <a:srgbClr val="000000"/>
              </a:solidFill>
              <a:latin typeface="+mn-lt"/>
              <a:cs typeface="Arial"/>
            </a:rPr>
            <a:t>Budget unit cost and standard unit cost are synonymous.</a:t>
          </a:r>
          <a:r>
            <a:rPr lang="en-US" sz="1050" b="0" i="0" u="none" strike="noStrike" baseline="0">
              <a:solidFill>
                <a:srgbClr val="000000"/>
              </a:solidFill>
              <a:latin typeface="+mn-lt"/>
              <a:cs typeface="Arial"/>
            </a:rPr>
            <a:t> T</a:t>
          </a:r>
          <a:r>
            <a:rPr lang="en-US" sz="1050" b="1" i="0" u="none" strike="noStrike" baseline="0">
              <a:solidFill>
                <a:srgbClr val="000000"/>
              </a:solidFill>
              <a:latin typeface="+mn-lt"/>
              <a:cs typeface="Arial"/>
            </a:rPr>
            <a:t>his information would be contained in the Static Budget. </a:t>
          </a:r>
        </a:p>
        <a:p>
          <a:pPr algn="l" rtl="0">
            <a:defRPr sz="1000"/>
          </a:pPr>
          <a:endParaRPr lang="en-US" sz="1050" b="1" i="0" u="none" strike="noStrike" baseline="0">
            <a:solidFill>
              <a:srgbClr val="000000"/>
            </a:solidFill>
            <a:latin typeface="+mn-lt"/>
            <a:cs typeface="Arial"/>
          </a:endParaRPr>
        </a:p>
        <a:p>
          <a:pPr algn="l" rtl="0">
            <a:defRPr sz="1000"/>
          </a:pPr>
          <a:r>
            <a:rPr lang="en-US" sz="1050" b="1" i="0" u="none" strike="noStrike">
              <a:effectLst/>
              <a:latin typeface="+mn-lt"/>
              <a:ea typeface="+mn-ea"/>
              <a:cs typeface="+mn-cs"/>
            </a:rPr>
            <a:t>To create a flexible budget ( Sch D) and to assess performance (Sch B) of all products Judd's must create</a:t>
          </a:r>
          <a:r>
            <a:rPr lang="en-US" sz="1050">
              <a:latin typeface="+mn-lt"/>
            </a:rPr>
            <a:t> </a:t>
          </a:r>
          <a:r>
            <a:rPr lang="en-US" sz="1050" b="1" i="0" u="none" strike="noStrike">
              <a:effectLst/>
              <a:latin typeface="+mn-lt"/>
              <a:ea typeface="+mn-ea"/>
              <a:cs typeface="+mn-cs"/>
            </a:rPr>
            <a:t>an estimate of what cost they expect to incur on each of their three products.</a:t>
          </a:r>
          <a:r>
            <a:rPr lang="en-US" sz="1050">
              <a:latin typeface="+mn-lt"/>
            </a:rPr>
            <a:t> </a:t>
          </a:r>
          <a:endParaRPr lang="en-US" sz="1050" b="1" i="0" u="none" strike="noStrike" baseline="0">
            <a:solidFill>
              <a:srgbClr val="000000"/>
            </a:solidFill>
            <a:latin typeface="+mn-lt"/>
            <a:cs typeface="Arial"/>
          </a:endParaRPr>
        </a:p>
      </xdr:txBody>
    </xdr:sp>
    <xdr:clientData/>
  </xdr:twoCellAnchor>
  <xdr:twoCellAnchor editAs="oneCell">
    <xdr:from>
      <xdr:col>1</xdr:col>
      <xdr:colOff>236220</xdr:colOff>
      <xdr:row>28</xdr:row>
      <xdr:rowOff>76200</xdr:rowOff>
    </xdr:from>
    <xdr:to>
      <xdr:col>2</xdr:col>
      <xdr:colOff>424180</xdr:colOff>
      <xdr:row>31</xdr:row>
      <xdr:rowOff>160020</xdr:rowOff>
    </xdr:to>
    <xdr:pic>
      <xdr:nvPicPr>
        <xdr:cNvPr id="3" name="Picture 2" descr="Image result for find">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29" t="2607" r="18095" b="1954"/>
        <a:stretch/>
      </xdr:blipFill>
      <xdr:spPr bwMode="auto">
        <a:xfrm>
          <a:off x="746760" y="5135880"/>
          <a:ext cx="8128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60960</xdr:colOff>
      <xdr:row>1</xdr:row>
      <xdr:rowOff>144780</xdr:rowOff>
    </xdr:from>
    <xdr:to>
      <xdr:col>9</xdr:col>
      <xdr:colOff>15240</xdr:colOff>
      <xdr:row>5</xdr:row>
      <xdr:rowOff>106680</xdr:rowOff>
    </xdr:to>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571500" y="342900"/>
          <a:ext cx="5105400" cy="708660"/>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36576" tIns="27432" rIns="0" bIns="0" anchor="t" upright="1"/>
        <a:lstStyle/>
        <a:p>
          <a:pPr algn="l" rtl="0">
            <a:defRPr sz="1000"/>
          </a:pPr>
          <a:r>
            <a:rPr lang="en-US" sz="1200" b="1" i="0" u="sng" strike="noStrike" baseline="0">
              <a:solidFill>
                <a:schemeClr val="bg1"/>
              </a:solidFill>
              <a:latin typeface="Arial"/>
              <a:cs typeface="Arial"/>
            </a:rPr>
            <a:t>Background Example:  </a:t>
          </a:r>
          <a:r>
            <a:rPr lang="en-US" sz="1200" b="0" i="0" u="none" strike="noStrike" baseline="0">
              <a:solidFill>
                <a:schemeClr val="bg1"/>
              </a:solidFill>
              <a:latin typeface="Arial"/>
              <a:cs typeface="Arial"/>
            </a:rPr>
            <a:t>Illustrates how Judd's set the expected unit cost (standard) for each prodcut labor and materials.  This is the level at which Judd's will eavluate performance.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30480</xdr:colOff>
      <xdr:row>27</xdr:row>
      <xdr:rowOff>22860</xdr:rowOff>
    </xdr:from>
    <xdr:to>
      <xdr:col>10</xdr:col>
      <xdr:colOff>60960</xdr:colOff>
      <xdr:row>49</xdr:row>
      <xdr:rowOff>15240</xdr:rowOff>
    </xdr:to>
    <xdr:sp macro="" textlink="">
      <xdr:nvSpPr>
        <xdr:cNvPr id="3073" name="Text Box 1">
          <a:extLst>
            <a:ext uri="{FF2B5EF4-FFF2-40B4-BE49-F238E27FC236}">
              <a16:creationId xmlns:a16="http://schemas.microsoft.com/office/drawing/2014/main" id="{00000000-0008-0000-0300-0000010C0000}"/>
            </a:ext>
          </a:extLst>
        </xdr:cNvPr>
        <xdr:cNvSpPr txBox="1">
          <a:spLocks noChangeArrowheads="1"/>
        </xdr:cNvSpPr>
      </xdr:nvSpPr>
      <xdr:spPr bwMode="auto">
        <a:xfrm>
          <a:off x="640080" y="4396740"/>
          <a:ext cx="6713220" cy="3032760"/>
        </a:xfrm>
        <a:prstGeom prst="rect">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mn-lt"/>
              <a:cs typeface="Arial"/>
            </a:rPr>
            <a:t>The Sales Plan in the Part 1 Master (static) Budget assumed that 1020 chairs would be produced and Sold in the Month of January.  But we now know that 1050 chairs were actually produced!  We have an apples to oranges comparison.</a:t>
          </a:r>
          <a:endParaRPr lang="en-US" sz="1100" b="0" i="0" u="none" strike="noStrike" baseline="0">
            <a:solidFill>
              <a:srgbClr val="000000"/>
            </a:solidFill>
            <a:latin typeface="+mn-lt"/>
            <a:cs typeface="Arial"/>
          </a:endParaRPr>
        </a:p>
        <a:p>
          <a:pPr algn="l" rtl="0">
            <a:defRPr sz="1000"/>
          </a:pPr>
          <a:endParaRPr lang="en-US" sz="1100" b="0" i="0" u="none" strike="noStrike" baseline="0">
            <a:solidFill>
              <a:srgbClr val="000000"/>
            </a:solidFill>
            <a:latin typeface="+mn-lt"/>
            <a:cs typeface="Arial"/>
          </a:endParaRPr>
        </a:p>
        <a:p>
          <a:pPr algn="l" rtl="0">
            <a:defRPr sz="1000"/>
          </a:pPr>
          <a:r>
            <a:rPr lang="en-US" sz="1100" b="0" i="0" u="none" strike="noStrike" baseline="0">
              <a:solidFill>
                <a:srgbClr val="000000"/>
              </a:solidFill>
              <a:latin typeface="+mn-lt"/>
              <a:cs typeface="Arial"/>
            </a:rPr>
            <a:t>However, to understand the real cost performance issues we must compare the actual results to the master budget in terms of both qty sold and the input material and labor needed to support the actual output. </a:t>
          </a:r>
        </a:p>
        <a:p>
          <a:pPr algn="l" rtl="0">
            <a:defRPr sz="1000"/>
          </a:pPr>
          <a:endParaRPr lang="en-US" sz="1100" b="0" i="0" u="none" strike="noStrike" baseline="0">
            <a:solidFill>
              <a:srgbClr val="000000"/>
            </a:solidFill>
            <a:latin typeface="+mn-lt"/>
            <a:cs typeface="Arial"/>
          </a:endParaRPr>
        </a:p>
        <a:p>
          <a:pPr algn="l" rtl="0">
            <a:defRPr sz="1000"/>
          </a:pPr>
          <a:r>
            <a:rPr lang="en-US" sz="1100" b="0" i="0" u="none" strike="noStrike" baseline="0">
              <a:solidFill>
                <a:srgbClr val="000000"/>
              </a:solidFill>
              <a:latin typeface="+mn-lt"/>
              <a:cs typeface="Arial"/>
            </a:rPr>
            <a:t>The Standard Unit Cost sheet reflects the units costs that expected to incur for each chair.  In the next step we will compare  these costs to the Actual Costs incurred.</a:t>
          </a:r>
        </a:p>
        <a:p>
          <a:pPr algn="l" rtl="0">
            <a:defRPr sz="1000"/>
          </a:pPr>
          <a:endParaRPr lang="en-US" sz="1100" b="0" i="0" u="none" strike="noStrike" baseline="0">
            <a:solidFill>
              <a:srgbClr val="000000"/>
            </a:solidFill>
            <a:latin typeface="+mn-lt"/>
            <a:cs typeface="Arial"/>
          </a:endParaRPr>
        </a:p>
        <a:p>
          <a:pPr algn="l" rtl="0">
            <a:defRPr sz="1000"/>
          </a:pPr>
          <a:r>
            <a:rPr lang="en-US" sz="1100" b="0" i="0" u="none" strike="noStrike" baseline="0">
              <a:solidFill>
                <a:srgbClr val="000000"/>
              </a:solidFill>
              <a:latin typeface="+mn-lt"/>
              <a:cs typeface="Arial"/>
            </a:rPr>
            <a:t>This schedule is an example of how the Total Cost for the Chairs would appear in the January Static Budget for all three elements of cost.  To compute *Total Cost the budget we would multiply the Unit input cost per chair from the standard costs tab x the total quantity of units expected to be produced in the Part 1 sales Plan.</a:t>
          </a:r>
        </a:p>
        <a:p>
          <a:pPr algn="l" rtl="0">
            <a:defRPr sz="1000"/>
          </a:pPr>
          <a:endParaRPr lang="en-US" sz="1100" b="0" i="0" u="none" strike="noStrike" baseline="0">
            <a:solidFill>
              <a:srgbClr val="000000"/>
            </a:solidFill>
            <a:latin typeface="+mn-lt"/>
            <a:cs typeface="Arial"/>
          </a:endParaRPr>
        </a:p>
        <a:p>
          <a:pPr algn="l" rtl="0">
            <a:defRPr sz="1000"/>
          </a:pPr>
          <a:r>
            <a:rPr lang="en-US" sz="1100" b="1" i="0" u="none" strike="noStrike" baseline="0">
              <a:solidFill>
                <a:srgbClr val="000000"/>
              </a:solidFill>
              <a:latin typeface="+mn-lt"/>
              <a:cs typeface="Arial"/>
            </a:rPr>
            <a:t>For example, from the Sales plan we know that 1,020 chairs were expected to be sold.  Therefore the total cost for the carpenters for chairs in the Static budget would be 1,020 x $9.60 per chair or $9,792.</a:t>
          </a:r>
        </a:p>
      </xdr:txBody>
    </xdr:sp>
    <xdr:clientData/>
  </xdr:twoCellAnchor>
  <xdr:twoCellAnchor>
    <xdr:from>
      <xdr:col>4</xdr:col>
      <xdr:colOff>22860</xdr:colOff>
      <xdr:row>2</xdr:row>
      <xdr:rowOff>106680</xdr:rowOff>
    </xdr:from>
    <xdr:to>
      <xdr:col>9</xdr:col>
      <xdr:colOff>213360</xdr:colOff>
      <xdr:row>7</xdr:row>
      <xdr:rowOff>83820</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377440" y="304800"/>
          <a:ext cx="3985260" cy="883920"/>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36576" tIns="27432" rIns="0" bIns="0" anchor="t" upright="1"/>
        <a:lstStyle/>
        <a:p>
          <a:pPr algn="l" rtl="0">
            <a:defRPr sz="1000"/>
          </a:pPr>
          <a:r>
            <a:rPr lang="en-US" sz="1200" b="1" i="0" u="sng" strike="noStrike" baseline="0">
              <a:solidFill>
                <a:schemeClr val="bg1"/>
              </a:solidFill>
              <a:latin typeface="Arial"/>
              <a:cs typeface="Arial"/>
            </a:rPr>
            <a:t>Background Example:  </a:t>
          </a:r>
        </a:p>
        <a:p>
          <a:pPr algn="l" rtl="0">
            <a:defRPr sz="1000"/>
          </a:pPr>
          <a:r>
            <a:rPr lang="en-US" sz="1200" b="0" i="0" u="none" strike="noStrike" baseline="0">
              <a:solidFill>
                <a:schemeClr val="bg1"/>
              </a:solidFill>
              <a:latin typeface="Arial"/>
              <a:cs typeface="Arial"/>
            </a:rPr>
            <a:t>Illustrates how Judd's would have prepared the Master Budget for Chairs for the Month of January from part 1</a:t>
          </a:r>
        </a:p>
        <a:p>
          <a:pPr algn="l" rtl="0">
            <a:defRPr sz="1000"/>
          </a:pPr>
          <a:r>
            <a:rPr lang="en-US" sz="1200" b="0" i="0" u="none" strike="noStrike" baseline="0">
              <a:solidFill>
                <a:schemeClr val="bg1"/>
              </a:solidFill>
              <a:latin typeface="Arial"/>
              <a:cs typeface="Arial"/>
            </a:rPr>
            <a:t>Sales Plan  </a:t>
          </a:r>
          <a:endParaRPr lang="en-US" sz="1200" b="0">
            <a:solidFill>
              <a:schemeClr val="bg1"/>
            </a:solidFill>
          </a:endParaRPr>
        </a:p>
      </xdr:txBody>
    </xdr:sp>
    <xdr:clientData/>
  </xdr:twoCellAnchor>
  <xdr:twoCellAnchor editAs="oneCell">
    <xdr:from>
      <xdr:col>1</xdr:col>
      <xdr:colOff>53340</xdr:colOff>
      <xdr:row>23</xdr:row>
      <xdr:rowOff>38100</xdr:rowOff>
    </xdr:from>
    <xdr:to>
      <xdr:col>2</xdr:col>
      <xdr:colOff>256540</xdr:colOff>
      <xdr:row>26</xdr:row>
      <xdr:rowOff>144780</xdr:rowOff>
    </xdr:to>
    <xdr:pic>
      <xdr:nvPicPr>
        <xdr:cNvPr id="6" name="Picture 5" descr="Image result for find">
          <a:extLst>
            <a:ext uri="{FF2B5EF4-FFF2-40B4-BE49-F238E27FC236}">
              <a16:creationId xmlns:a16="http://schemas.microsoft.com/office/drawing/2014/main" id="{00000000-0008-0000-0300-00000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29" t="2607" r="18095" b="1954"/>
        <a:stretch/>
      </xdr:blipFill>
      <xdr:spPr bwMode="auto">
        <a:xfrm>
          <a:off x="662940" y="3741420"/>
          <a:ext cx="8128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xdr:colOff>
      <xdr:row>30</xdr:row>
      <xdr:rowOff>36194</xdr:rowOff>
    </xdr:from>
    <xdr:to>
      <xdr:col>9</xdr:col>
      <xdr:colOff>93345</xdr:colOff>
      <xdr:row>52</xdr:row>
      <xdr:rowOff>68579</xdr:rowOff>
    </xdr:to>
    <xdr:sp macro="" textlink="">
      <xdr:nvSpPr>
        <xdr:cNvPr id="2049" name="Text Box 1">
          <a:extLst>
            <a:ext uri="{FF2B5EF4-FFF2-40B4-BE49-F238E27FC236}">
              <a16:creationId xmlns:a16="http://schemas.microsoft.com/office/drawing/2014/main" id="{00000000-0008-0000-0400-000001080000}"/>
            </a:ext>
          </a:extLst>
        </xdr:cNvPr>
        <xdr:cNvSpPr txBox="1">
          <a:spLocks noChangeArrowheads="1"/>
        </xdr:cNvSpPr>
      </xdr:nvSpPr>
      <xdr:spPr bwMode="auto">
        <a:xfrm>
          <a:off x="617220" y="5408294"/>
          <a:ext cx="4962525" cy="372808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b="1" i="0">
              <a:effectLst/>
              <a:latin typeface="+mn-lt"/>
              <a:ea typeface="+mn-ea"/>
              <a:cs typeface="+mn-cs"/>
            </a:rPr>
            <a:t>To create a flexible budget and to assess performance of all products Judd's must collect</a:t>
          </a:r>
          <a:r>
            <a:rPr lang="en-US" sz="1100">
              <a:effectLst/>
              <a:latin typeface="+mn-lt"/>
              <a:ea typeface="+mn-ea"/>
              <a:cs typeface="+mn-cs"/>
            </a:rPr>
            <a:t> </a:t>
          </a:r>
          <a:r>
            <a:rPr lang="en-US" sz="1100" b="1" i="0">
              <a:effectLst/>
              <a:latin typeface="+mn-lt"/>
              <a:ea typeface="+mn-ea"/>
              <a:cs typeface="+mn-cs"/>
            </a:rPr>
            <a:t>the actual cost incurred  on each of their three products in the accounting records.</a:t>
          </a:r>
          <a:r>
            <a:rPr lang="en-US" sz="1100">
              <a:effectLst/>
              <a:latin typeface="+mn-lt"/>
              <a:ea typeface="+mn-ea"/>
              <a:cs typeface="+mn-cs"/>
            </a:rPr>
            <a:t> </a:t>
          </a:r>
          <a:r>
            <a:rPr lang="en-US" sz="1100" b="1" i="0">
              <a:effectLst/>
              <a:latin typeface="+mn-lt"/>
              <a:ea typeface="+mn-ea"/>
              <a:cs typeface="+mn-cs"/>
            </a:rPr>
            <a:t>This information is the basis for calculating the price and efficiency variances.</a:t>
          </a:r>
          <a:r>
            <a:rPr lang="en-US" sz="1100">
              <a:effectLst/>
              <a:latin typeface="+mn-lt"/>
              <a:ea typeface="+mn-ea"/>
              <a:cs typeface="+mn-cs"/>
            </a:rPr>
            <a:t> </a:t>
          </a:r>
          <a:endParaRPr lang="en-US" sz="1100">
            <a:effectLst/>
            <a:latin typeface="+mn-lt"/>
          </a:endParaRPr>
        </a:p>
        <a:p>
          <a:pPr algn="l" rtl="0">
            <a:defRPr sz="1000"/>
          </a:pPr>
          <a:endParaRPr lang="en-US" sz="1100" b="1" i="0" u="none" strike="noStrike" baseline="0">
            <a:solidFill>
              <a:srgbClr val="000000"/>
            </a:solidFill>
            <a:latin typeface="+mn-lt"/>
            <a:cs typeface="Arial"/>
          </a:endParaRPr>
        </a:p>
        <a:p>
          <a:pPr algn="l" rtl="0">
            <a:defRPr sz="1000"/>
          </a:pPr>
          <a:r>
            <a:rPr lang="en-US" sz="1100" b="1" i="0" u="none" strike="noStrike" baseline="0">
              <a:solidFill>
                <a:srgbClr val="000000"/>
              </a:solidFill>
              <a:latin typeface="+mn-lt"/>
              <a:cs typeface="Arial"/>
            </a:rPr>
            <a:t>Each month Judd's accounting system would provide the Total Actual cost for each product </a:t>
          </a:r>
          <a:r>
            <a:rPr lang="en-US" sz="1100" b="0" i="0" u="none" strike="noStrike" baseline="0">
              <a:solidFill>
                <a:srgbClr val="000000"/>
              </a:solidFill>
              <a:latin typeface="+mn-lt"/>
              <a:cs typeface="Arial"/>
            </a:rPr>
            <a:t>broken down between direct material and labor as above.  However, to compare this information to the original standard direct costs expected we must decompose the total actual cost into unit input costs.  From the accounting system we would have the information on the input quantity used, 367.5 hours for chairs direct labor.  With the output cost and the input quantity we can compute the input unit cost for each of the products.</a:t>
          </a:r>
        </a:p>
        <a:p>
          <a:pPr algn="l" rtl="0">
            <a:defRPr sz="1000"/>
          </a:pPr>
          <a:endParaRPr lang="en-US" sz="1100" b="0" i="0" u="none" strike="noStrike" baseline="0">
            <a:solidFill>
              <a:srgbClr val="000000"/>
            </a:solidFill>
            <a:latin typeface="+mn-lt"/>
            <a:cs typeface="Arial"/>
          </a:endParaRPr>
        </a:p>
        <a:p>
          <a:pPr algn="l" rtl="0">
            <a:defRPr sz="1000"/>
          </a:pPr>
          <a:r>
            <a:rPr lang="en-US" sz="1100" b="0" i="0" u="none" strike="noStrike" baseline="0">
              <a:solidFill>
                <a:srgbClr val="000000"/>
              </a:solidFill>
              <a:latin typeface="+mn-lt"/>
              <a:cs typeface="Arial"/>
            </a:rPr>
            <a:t>For example: from the accounting records we see that</a:t>
          </a:r>
          <a:r>
            <a:rPr lang="en-US" sz="1100" b="1" i="0" u="none" strike="noStrike" baseline="0">
              <a:solidFill>
                <a:srgbClr val="000000"/>
              </a:solidFill>
              <a:latin typeface="+mn-lt"/>
              <a:cs typeface="Arial"/>
            </a:rPr>
            <a:t> $8100 </a:t>
          </a:r>
          <a:r>
            <a:rPr lang="en-US" sz="1100" b="0" i="0" u="none" strike="noStrike" baseline="0">
              <a:solidFill>
                <a:srgbClr val="000000"/>
              </a:solidFill>
              <a:latin typeface="+mn-lt"/>
              <a:cs typeface="Arial"/>
            </a:rPr>
            <a:t>was incurred for the carpenters working on the chairs Product.  We also see from the actual information that the carpenters spent 367.5 hours to produce the 1050 chairs sold. We can then compute the wage rate the carpenters were paid by $8100/367.5 = $22.04.</a:t>
          </a:r>
        </a:p>
        <a:p>
          <a:pPr algn="l" rtl="0">
            <a:defRPr sz="1000"/>
          </a:pPr>
          <a:endParaRPr lang="en-US" sz="1100" b="0" i="0" u="none" strike="noStrike" baseline="0">
            <a:solidFill>
              <a:srgbClr val="000000"/>
            </a:solidFill>
            <a:latin typeface="+mn-lt"/>
            <a:cs typeface="Arial"/>
          </a:endParaRPr>
        </a:p>
        <a:p>
          <a:pPr algn="l" rtl="0">
            <a:defRPr sz="1000"/>
          </a:pPr>
          <a:r>
            <a:rPr lang="en-US" sz="1100" b="1" i="0" u="none" strike="noStrike" baseline="0">
              <a:solidFill>
                <a:srgbClr val="000000"/>
              </a:solidFill>
              <a:latin typeface="+mn-lt"/>
              <a:cs typeface="Arial"/>
            </a:rPr>
            <a:t>To compute the Price and Efficiency variance for Carpenters </a:t>
          </a:r>
          <a:r>
            <a:rPr lang="en-US" sz="1100" b="0" i="0" u="none" strike="noStrike" baseline="0">
              <a:solidFill>
                <a:srgbClr val="000000"/>
              </a:solidFill>
              <a:latin typeface="+mn-lt"/>
              <a:cs typeface="Arial"/>
            </a:rPr>
            <a:t>on the Chairs product line we will compare the actual hours used (367.5) and the $22.04 actual unit cost to the standard set for those items in the ensuing worksheets.</a:t>
          </a:r>
        </a:p>
      </xdr:txBody>
    </xdr:sp>
    <xdr:clientData/>
  </xdr:twoCellAnchor>
  <xdr:twoCellAnchor>
    <xdr:from>
      <xdr:col>1</xdr:col>
      <xdr:colOff>22860</xdr:colOff>
      <xdr:row>1</xdr:row>
      <xdr:rowOff>22860</xdr:rowOff>
    </xdr:from>
    <xdr:to>
      <xdr:col>9</xdr:col>
      <xdr:colOff>22860</xdr:colOff>
      <xdr:row>5</xdr:row>
      <xdr:rowOff>160020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632460" y="220980"/>
          <a:ext cx="4876800" cy="807720"/>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36576" tIns="27432" rIns="0" bIns="0" anchor="t" upright="1"/>
        <a:lstStyle/>
        <a:p>
          <a:pPr algn="l" rtl="0">
            <a:defRPr sz="1000"/>
          </a:pPr>
          <a:r>
            <a:rPr lang="en-US" sz="1200" b="1" i="0" u="sng" strike="noStrike" baseline="0">
              <a:solidFill>
                <a:schemeClr val="bg1"/>
              </a:solidFill>
              <a:latin typeface="Arial"/>
              <a:cs typeface="Arial"/>
            </a:rPr>
            <a:t>Background Example:  </a:t>
          </a:r>
        </a:p>
        <a:p>
          <a:pPr algn="l" rtl="0">
            <a:defRPr sz="1000"/>
          </a:pPr>
          <a:r>
            <a:rPr lang="en-US" sz="1200" b="0" i="0" u="none" strike="noStrike" baseline="0">
              <a:solidFill>
                <a:schemeClr val="bg1"/>
              </a:solidFill>
              <a:latin typeface="Arial"/>
              <a:cs typeface="Arial"/>
            </a:rPr>
            <a:t>Illustrates a typical monthly report  Judd's would prepare to enable comparison to the Master Budget .  These are the actual units and costs for chairs sold in January. </a:t>
          </a:r>
          <a:endParaRPr lang="en-US" sz="1200" b="0">
            <a:solidFill>
              <a:schemeClr val="bg1"/>
            </a:solidFill>
          </a:endParaRPr>
        </a:p>
      </xdr:txBody>
    </xdr:sp>
    <xdr:clientData/>
  </xdr:twoCellAnchor>
  <xdr:twoCellAnchor editAs="oneCell">
    <xdr:from>
      <xdr:col>10</xdr:col>
      <xdr:colOff>243840</xdr:colOff>
      <xdr:row>26</xdr:row>
      <xdr:rowOff>38100</xdr:rowOff>
    </xdr:from>
    <xdr:to>
      <xdr:col>11</xdr:col>
      <xdr:colOff>447040</xdr:colOff>
      <xdr:row>29</xdr:row>
      <xdr:rowOff>129540</xdr:rowOff>
    </xdr:to>
    <xdr:pic>
      <xdr:nvPicPr>
        <xdr:cNvPr id="5" name="Picture 4" descr="Image result for find">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29" t="2607" r="18095" b="1954"/>
        <a:stretch/>
      </xdr:blipFill>
      <xdr:spPr bwMode="auto">
        <a:xfrm>
          <a:off x="6339840" y="4716780"/>
          <a:ext cx="8128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137160</xdr:colOff>
      <xdr:row>8</xdr:row>
      <xdr:rowOff>99060</xdr:rowOff>
    </xdr:from>
    <xdr:to>
      <xdr:col>20</xdr:col>
      <xdr:colOff>556260</xdr:colOff>
      <xdr:row>11</xdr:row>
      <xdr:rowOff>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233160" y="1562100"/>
          <a:ext cx="65151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15240</xdr:colOff>
      <xdr:row>1</xdr:row>
      <xdr:rowOff>22860</xdr:rowOff>
    </xdr:from>
    <xdr:to>
      <xdr:col>13</xdr:col>
      <xdr:colOff>15240</xdr:colOff>
      <xdr:row>6</xdr:row>
      <xdr:rowOff>83820</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1844040" y="220980"/>
          <a:ext cx="5890260" cy="944880"/>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36576" tIns="27432" rIns="0" bIns="0" anchor="t" upright="1"/>
        <a:lstStyle/>
        <a:p>
          <a:pPr algn="l" rtl="0">
            <a:defRPr sz="1000"/>
          </a:pPr>
          <a:r>
            <a:rPr lang="en-US" sz="1200" b="1" i="0" u="sng" strike="noStrike" baseline="0">
              <a:solidFill>
                <a:schemeClr val="bg1"/>
              </a:solidFill>
              <a:latin typeface="Arial"/>
              <a:cs typeface="Arial"/>
            </a:rPr>
            <a:t>Background Example:  </a:t>
          </a:r>
        </a:p>
        <a:p>
          <a:pPr algn="l" rtl="0">
            <a:defRPr sz="1000"/>
          </a:pPr>
          <a:r>
            <a:rPr lang="en-US" sz="1200" b="0" i="0" u="none" strike="noStrike" baseline="0">
              <a:solidFill>
                <a:schemeClr val="bg1"/>
              </a:solidFill>
              <a:latin typeface="Arial"/>
              <a:cs typeface="Arial"/>
            </a:rPr>
            <a:t>Using the information from the Actual Costs and Jan Master Budget tabs,  below is an example of how Judd's would compute and compare actual costs to the orignal budget.  Shows reuslts on only Chair product.</a:t>
          </a:r>
          <a:endParaRPr lang="en-US" sz="1200" b="0">
            <a:solidFill>
              <a:schemeClr val="bg1"/>
            </a:solidFill>
          </a:endParaRPr>
        </a:p>
      </xdr:txBody>
    </xdr:sp>
    <xdr:clientData/>
  </xdr:twoCellAnchor>
  <xdr:twoCellAnchor editAs="oneCell">
    <xdr:from>
      <xdr:col>1</xdr:col>
      <xdr:colOff>175260</xdr:colOff>
      <xdr:row>17</xdr:row>
      <xdr:rowOff>137160</xdr:rowOff>
    </xdr:from>
    <xdr:to>
      <xdr:col>2</xdr:col>
      <xdr:colOff>378460</xdr:colOff>
      <xdr:row>21</xdr:row>
      <xdr:rowOff>38100</xdr:rowOff>
    </xdr:to>
    <xdr:pic>
      <xdr:nvPicPr>
        <xdr:cNvPr id="4" name="Picture 3" descr="Image result for find">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29" t="2607" r="18095" b="1954"/>
        <a:stretch/>
      </xdr:blipFill>
      <xdr:spPr bwMode="auto">
        <a:xfrm>
          <a:off x="784860" y="3230880"/>
          <a:ext cx="8128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312420</xdr:colOff>
      <xdr:row>21</xdr:row>
      <xdr:rowOff>137160</xdr:rowOff>
    </xdr:from>
    <xdr:to>
      <xdr:col>9</xdr:col>
      <xdr:colOff>22860</xdr:colOff>
      <xdr:row>38</xdr:row>
      <xdr:rowOff>114300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22020" y="3947160"/>
          <a:ext cx="4914900" cy="284988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Actual results reflect </a:t>
          </a:r>
          <a:r>
            <a:rPr lang="en-US" sz="1100" b="1" i="1" u="none" strike="noStrike">
              <a:solidFill>
                <a:schemeClr val="dk1"/>
              </a:solidFill>
              <a:effectLst/>
              <a:latin typeface="+mn-lt"/>
              <a:ea typeface="+mn-ea"/>
              <a:cs typeface="+mn-cs"/>
            </a:rPr>
            <a:t>actual</a:t>
          </a:r>
          <a:r>
            <a:rPr lang="en-US" sz="1100" b="1" i="0" u="none" strike="noStrike">
              <a:solidFill>
                <a:schemeClr val="dk1"/>
              </a:solidFill>
              <a:effectLst/>
              <a:latin typeface="+mn-lt"/>
              <a:ea typeface="+mn-ea"/>
              <a:cs typeface="+mn-cs"/>
            </a:rPr>
            <a:t> quantity of input (material and labor, price and quantity)  required to produce out put of </a:t>
          </a:r>
          <a:r>
            <a:rPr lang="en-US" sz="1100" b="1" i="0" u="sng" strike="noStrike">
              <a:solidFill>
                <a:schemeClr val="dk1"/>
              </a:solidFill>
              <a:effectLst/>
              <a:latin typeface="+mn-lt"/>
              <a:ea typeface="+mn-ea"/>
              <a:cs typeface="+mn-cs"/>
            </a:rPr>
            <a:t>1050</a:t>
          </a:r>
          <a:r>
            <a:rPr lang="en-US" sz="1100" b="1" i="0" u="none" strike="noStrike">
              <a:solidFill>
                <a:schemeClr val="dk1"/>
              </a:solidFill>
              <a:effectLst/>
              <a:latin typeface="+mn-lt"/>
              <a:ea typeface="+mn-ea"/>
              <a:cs typeface="+mn-cs"/>
            </a:rPr>
            <a:t> chairs</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The Budgeted total Cost supports </a:t>
          </a:r>
          <a:r>
            <a:rPr lang="en-US" sz="1100" b="1" i="0" u="sng" strike="noStrike">
              <a:solidFill>
                <a:schemeClr val="dk1"/>
              </a:solidFill>
              <a:effectLst/>
              <a:latin typeface="+mn-lt"/>
              <a:ea typeface="+mn-ea"/>
              <a:cs typeface="+mn-cs"/>
            </a:rPr>
            <a:t>1020</a:t>
          </a:r>
          <a:r>
            <a:rPr lang="en-US" sz="1100" b="0" i="0" u="none" strike="noStrike">
              <a:solidFill>
                <a:schemeClr val="dk1"/>
              </a:solidFill>
              <a:effectLst/>
              <a:latin typeface="+mn-lt"/>
              <a:ea typeface="+mn-ea"/>
              <a:cs typeface="+mn-cs"/>
            </a:rPr>
            <a:t> chairs in the original production plan.</a:t>
          </a:r>
          <a:r>
            <a:rPr lang="en-US"/>
            <a:t> </a:t>
          </a:r>
          <a:r>
            <a:rPr lang="en-US" sz="1100" b="1" i="0" u="none" strike="noStrike">
              <a:solidFill>
                <a:schemeClr val="dk1"/>
              </a:solidFill>
              <a:effectLst/>
              <a:latin typeface="+mn-lt"/>
              <a:ea typeface="+mn-ea"/>
              <a:cs typeface="+mn-cs"/>
            </a:rPr>
            <a:t> *The Jan 2015 Input cost and qty. nformation is brought from the </a:t>
          </a:r>
          <a:r>
            <a:rPr lang="en-US"/>
            <a:t> </a:t>
          </a:r>
          <a:r>
            <a:rPr lang="en-US" sz="1100" b="1" i="0" u="none" strike="noStrike">
              <a:solidFill>
                <a:schemeClr val="dk1"/>
              </a:solidFill>
              <a:effectLst/>
              <a:latin typeface="+mn-lt"/>
              <a:ea typeface="+mn-ea"/>
              <a:cs typeface="+mn-cs"/>
            </a:rPr>
            <a:t>from the Actual Cost tab.</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If we left this information as is, we would create a variance that contains both volume differences and performance problems. </a:t>
          </a:r>
          <a:r>
            <a:rPr lang="en-US"/>
            <a:t> </a:t>
          </a:r>
          <a:r>
            <a:rPr lang="en-US" sz="1100" b="0" i="0" u="none" strike="noStrike">
              <a:solidFill>
                <a:schemeClr val="dk1"/>
              </a:solidFill>
              <a:effectLst/>
              <a:latin typeface="+mn-lt"/>
              <a:ea typeface="+mn-ea"/>
              <a:cs typeface="+mn-cs"/>
            </a:rPr>
            <a:t>Apples and oranges; as we would be comparing actual costs for 1050 chairs to budgeted costs for 1,020 chairs..</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To that end, in the next step  we must create the flex budget which adjust the master budget to the actual qty produced and sold for the month.</a:t>
          </a:r>
          <a:r>
            <a:rPr lang="en-US"/>
            <a:t> </a:t>
          </a:r>
          <a:r>
            <a:rPr lang="en-US" sz="1100" b="0" i="0" u="none" strike="noStrike">
              <a:solidFill>
                <a:schemeClr val="dk1"/>
              </a:solidFill>
              <a:effectLst/>
              <a:latin typeface="+mn-lt"/>
              <a:ea typeface="+mn-ea"/>
              <a:cs typeface="+mn-cs"/>
            </a:rPr>
            <a:t>using the budgeted unit costs.  In that step we will then be able to isolate just the variances due to cost performance,</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30480</xdr:colOff>
      <xdr:row>1</xdr:row>
      <xdr:rowOff>76200</xdr:rowOff>
    </xdr:from>
    <xdr:to>
      <xdr:col>10</xdr:col>
      <xdr:colOff>15240</xdr:colOff>
      <xdr:row>6</xdr:row>
      <xdr:rowOff>99060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1805940" y="274320"/>
          <a:ext cx="5890260" cy="944880"/>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36576" tIns="27432" rIns="0" bIns="0" anchor="t" upright="1"/>
        <a:lstStyle/>
        <a:p>
          <a:pPr algn="l" rtl="0">
            <a:defRPr sz="1000"/>
          </a:pPr>
          <a:r>
            <a:rPr lang="en-US" sz="1200" b="1" i="0" u="sng" strike="noStrike" baseline="0">
              <a:solidFill>
                <a:schemeClr val="bg1"/>
              </a:solidFill>
              <a:latin typeface="Arial"/>
              <a:cs typeface="Arial"/>
            </a:rPr>
            <a:t>Example of How To complete Schedule D: </a:t>
          </a:r>
          <a:r>
            <a:rPr lang="en-US" sz="1200" b="0" i="0" u="none" strike="noStrike" baseline="0">
              <a:solidFill>
                <a:schemeClr val="bg1"/>
              </a:solidFill>
              <a:latin typeface="Arial"/>
              <a:cs typeface="Arial"/>
            </a:rPr>
            <a:t>Illustrates how Judd's would have prepared the Flex Budget for chairs.  This step is always completed before any further variance analysis as it isolates only the performance as the volume of input has been aligned with actual input.</a:t>
          </a:r>
          <a:r>
            <a:rPr lang="en-US" sz="1200" b="1" i="0" u="sng" strike="noStrike" baseline="0">
              <a:solidFill>
                <a:schemeClr val="bg1"/>
              </a:solidFill>
              <a:latin typeface="Arial"/>
              <a:cs typeface="Arial"/>
            </a:rPr>
            <a:t>  </a:t>
          </a:r>
        </a:p>
        <a:p>
          <a:pPr algn="l" rtl="0">
            <a:defRPr sz="1000"/>
          </a:pPr>
          <a:r>
            <a:rPr lang="en-US" sz="1200" b="0" i="0" u="none" strike="noStrike" baseline="0">
              <a:solidFill>
                <a:schemeClr val="bg1"/>
              </a:solidFill>
              <a:latin typeface="Arial"/>
              <a:cs typeface="Arial"/>
            </a:rPr>
            <a:t>.</a:t>
          </a:r>
          <a:endParaRPr lang="en-US" sz="1200" b="0">
            <a:solidFill>
              <a:schemeClr val="bg1"/>
            </a:solidFill>
          </a:endParaRPr>
        </a:p>
      </xdr:txBody>
    </xdr:sp>
    <xdr:clientData/>
  </xdr:twoCellAnchor>
  <xdr:twoCellAnchor editAs="oneCell">
    <xdr:from>
      <xdr:col>0</xdr:col>
      <xdr:colOff>502920</xdr:colOff>
      <xdr:row>19</xdr:row>
      <xdr:rowOff>137160</xdr:rowOff>
    </xdr:from>
    <xdr:to>
      <xdr:col>1</xdr:col>
      <xdr:colOff>515620</xdr:colOff>
      <xdr:row>23</xdr:row>
      <xdr:rowOff>45720</xdr:rowOff>
    </xdr:to>
    <xdr:pic>
      <xdr:nvPicPr>
        <xdr:cNvPr id="3" name="Picture 2" descr="Image result for find">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29" t="2607" r="18095" b="1954"/>
        <a:stretch/>
      </xdr:blipFill>
      <xdr:spPr bwMode="auto">
        <a:xfrm>
          <a:off x="502920" y="3482340"/>
          <a:ext cx="8128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403860</xdr:colOff>
      <xdr:row>23</xdr:row>
      <xdr:rowOff>160020</xdr:rowOff>
    </xdr:from>
    <xdr:to>
      <xdr:col>10</xdr:col>
      <xdr:colOff>160020</xdr:colOff>
      <xdr:row>39</xdr:row>
      <xdr:rowOff>22860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03860" y="4206240"/>
          <a:ext cx="7437120" cy="26289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 In the</a:t>
          </a:r>
          <a:r>
            <a:rPr lang="en-US" sz="1100" b="1" i="0" u="none" strike="noStrike" baseline="0">
              <a:solidFill>
                <a:schemeClr val="dk1"/>
              </a:solidFill>
              <a:effectLst/>
              <a:latin typeface="+mn-lt"/>
              <a:ea typeface="+mn-ea"/>
              <a:cs typeface="+mn-cs"/>
            </a:rPr>
            <a:t> Flex budget </a:t>
          </a:r>
          <a:r>
            <a:rPr lang="en-US" sz="1100" b="1" i="0" u="none" strike="noStrike">
              <a:solidFill>
                <a:schemeClr val="dk1"/>
              </a:solidFill>
              <a:effectLst/>
              <a:latin typeface="+mn-lt"/>
              <a:ea typeface="+mn-ea"/>
              <a:cs typeface="+mn-cs"/>
            </a:rPr>
            <a:t>we must compute the input we should have used </a:t>
          </a:r>
          <a:r>
            <a:rPr lang="en-US"/>
            <a:t> </a:t>
          </a:r>
          <a:r>
            <a:rPr lang="en-US" sz="1100" b="1" i="0" u="none" strike="noStrike">
              <a:solidFill>
                <a:schemeClr val="dk1"/>
              </a:solidFill>
              <a:effectLst/>
              <a:latin typeface="+mn-lt"/>
              <a:ea typeface="+mn-ea"/>
              <a:cs typeface="+mn-cs"/>
            </a:rPr>
            <a:t>to produce and output 1050 chairs rather than the 1020 in the </a:t>
          </a:r>
          <a:r>
            <a:rPr lang="en-US"/>
            <a:t> </a:t>
          </a:r>
          <a:r>
            <a:rPr lang="en-US" sz="1100" b="1" i="0" u="none" strike="noStrike">
              <a:solidFill>
                <a:schemeClr val="dk1"/>
              </a:solidFill>
              <a:effectLst/>
              <a:latin typeface="+mn-lt"/>
              <a:ea typeface="+mn-ea"/>
              <a:cs typeface="+mn-cs"/>
            </a:rPr>
            <a:t>original static budget, however, the original budgeted unit input costs and qty'In this  Step we adjust the direct variable costs in the budget to reflect the actual qty of output produced </a:t>
          </a:r>
          <a:r>
            <a:rPr lang="en-US"/>
            <a:t> </a:t>
          </a:r>
          <a:r>
            <a:rPr lang="en-US" sz="1100" b="1"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This is the amount of cost we should have used to produce the actual output.</a:t>
          </a:r>
          <a:r>
            <a:rPr lang="en-US"/>
            <a:t> </a:t>
          </a:r>
          <a:r>
            <a:rPr lang="en-US" sz="1100" b="1"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First we compute the input we should have used to produce 1050 chairs: </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p>
        <a:p>
          <a:r>
            <a:rPr lang="en-US" sz="1100" b="1" i="0" u="none" strike="noStrike">
              <a:solidFill>
                <a:schemeClr val="dk1"/>
              </a:solidFill>
              <a:effectLst/>
              <a:latin typeface="+mn-lt"/>
              <a:ea typeface="+mn-ea"/>
              <a:cs typeface="+mn-cs"/>
            </a:rPr>
            <a:t>Carpenters 0.4 hrs. x 1050 chairs = 420 hrs. budgeted</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420 hrs. x </a:t>
          </a:r>
          <a:r>
            <a:rPr lang="en-US"/>
            <a:t> </a:t>
          </a:r>
          <a:r>
            <a:rPr lang="en-US" sz="1100" b="1" i="0" u="none" strike="noStrike">
              <a:solidFill>
                <a:schemeClr val="dk1"/>
              </a:solidFill>
              <a:effectLst/>
              <a:latin typeface="+mn-lt"/>
              <a:ea typeface="+mn-ea"/>
              <a:cs typeface="+mn-cs"/>
            </a:rPr>
            <a:t>$24 per hr. =</a:t>
          </a:r>
          <a:r>
            <a:rPr lang="en-US"/>
            <a:t> </a:t>
          </a:r>
          <a:r>
            <a:rPr lang="en-US" sz="1100" b="1" i="0" u="none" strike="noStrike">
              <a:solidFill>
                <a:schemeClr val="dk1"/>
              </a:solidFill>
              <a:effectLst/>
              <a:latin typeface="+mn-lt"/>
              <a:ea typeface="+mn-ea"/>
              <a:cs typeface="+mn-cs"/>
            </a:rPr>
            <a:t> $  10,080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p>
        <a:p>
          <a:r>
            <a:rPr lang="en-US" sz="1100" b="1" i="0" u="none" strike="noStrike">
              <a:solidFill>
                <a:schemeClr val="dk1"/>
              </a:solidFill>
              <a:effectLst/>
              <a:latin typeface="+mn-lt"/>
              <a:ea typeface="+mn-ea"/>
              <a:cs typeface="+mn-cs"/>
            </a:rPr>
            <a:t>or $9.60 x 1050</a:t>
          </a:r>
          <a:r>
            <a:rPr lang="en-US"/>
            <a:t> </a:t>
          </a:r>
          <a:r>
            <a:rPr lang="en-US" sz="1100" b="1" i="0" u="none" strike="noStrike">
              <a:solidFill>
                <a:schemeClr val="dk1"/>
              </a:solidFill>
              <a:effectLst/>
              <a:latin typeface="+mn-lt"/>
              <a:ea typeface="+mn-ea"/>
              <a:cs typeface="+mn-cs"/>
            </a:rPr>
            <a:t> $  10,080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Second, we compare the flex budget amount of $10,080 to the $8100 actual to compute the</a:t>
          </a:r>
          <a:r>
            <a:rPr lang="en-US"/>
            <a:t> </a:t>
          </a:r>
          <a:r>
            <a:rPr lang="en-US" sz="1100" b="1"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Flex variance of $1,980 F.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The actual is brought forward from the Jan Actual.</a:t>
          </a:r>
          <a:r>
            <a:rPr lang="en-US"/>
            <a:t> </a:t>
          </a:r>
          <a:r>
            <a:rPr lang="en-US" sz="1100" b="0" i="0" u="none" strike="noStrike">
              <a:solidFill>
                <a:schemeClr val="dk1"/>
              </a:solidFill>
              <a:effectLst/>
              <a:latin typeface="+mn-lt"/>
              <a:ea typeface="+mn-ea"/>
              <a:cs typeface="+mn-cs"/>
            </a:rPr>
            <a:t> The flexible variance isolates the performance related issues in the actual cost.</a:t>
          </a:r>
          <a:r>
            <a:rPr lang="en-US"/>
            <a:t> </a:t>
          </a:r>
          <a:r>
            <a:rPr lang="en-US" sz="1100" b="0" i="0" u="none" strike="noStrike">
              <a:solidFill>
                <a:schemeClr val="dk1"/>
              </a:solidFill>
              <a:effectLst/>
              <a:latin typeface="+mn-lt"/>
              <a:ea typeface="+mn-ea"/>
              <a:cs typeface="+mn-cs"/>
            </a:rPr>
            <a:t>Once the flex budget has been completed for all products produced </a:t>
          </a:r>
          <a:r>
            <a:rPr lang="en-US"/>
            <a:t> </a:t>
          </a:r>
          <a:r>
            <a:rPr lang="en-US" sz="1100" b="1" i="0" u="none" strike="noStrike">
              <a:solidFill>
                <a:schemeClr val="dk1"/>
              </a:solidFill>
              <a:effectLst/>
              <a:latin typeface="+mn-lt"/>
              <a:ea typeface="+mn-ea"/>
              <a:cs typeface="+mn-cs"/>
            </a:rPr>
            <a:t>we can then separate the  $1,980 (F)  in quantity/efficiency and rate/price variances in Sch B.</a:t>
          </a:r>
          <a:r>
            <a:rPr lang="en-US"/>
            <a:t> </a:t>
          </a:r>
          <a:r>
            <a:rPr lang="en-US" sz="1100" b="0" i="0" u="none" strike="noStrike">
              <a:solidFill>
                <a:schemeClr val="dk1"/>
              </a:solidFill>
              <a:effectLst/>
              <a:latin typeface="+mn-lt"/>
              <a:ea typeface="+mn-ea"/>
              <a:cs typeface="+mn-cs"/>
            </a:rPr>
            <a:t> </a:t>
          </a:r>
          <a:r>
            <a:rPr lang="en-US"/>
            <a:t>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xdr:colOff>
      <xdr:row>1</xdr:row>
      <xdr:rowOff>137160</xdr:rowOff>
    </xdr:from>
    <xdr:to>
      <xdr:col>16</xdr:col>
      <xdr:colOff>22860</xdr:colOff>
      <xdr:row>5</xdr:row>
      <xdr:rowOff>38100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967740" y="335280"/>
          <a:ext cx="6865620" cy="670560"/>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36576" tIns="27432" rIns="0" bIns="0" anchor="t" upright="1"/>
        <a:lstStyle/>
        <a:p>
          <a:pPr algn="l" rtl="0">
            <a:defRPr sz="1000"/>
          </a:pPr>
          <a:r>
            <a:rPr lang="en-US" sz="1200" b="1" i="0" u="sng" strike="noStrike" baseline="0">
              <a:solidFill>
                <a:schemeClr val="bg1"/>
              </a:solidFill>
              <a:latin typeface="Arial"/>
              <a:cs typeface="Arial"/>
            </a:rPr>
            <a:t>Example of How To complete Schedule B: </a:t>
          </a:r>
          <a:r>
            <a:rPr lang="en-US" sz="1200" b="0" i="0" u="none" strike="noStrike" baseline="0">
              <a:solidFill>
                <a:schemeClr val="bg1"/>
              </a:solidFill>
              <a:latin typeface="Arial"/>
              <a:cs typeface="Arial"/>
            </a:rPr>
            <a:t>Illustrates how Judd's would have use  the information from theFlex Budget for chairs to compute labor and material variances for chairs.  This step isolates  the performance issues and attributes them to either price or efficiency related.</a:t>
          </a:r>
          <a:endParaRPr lang="en-US" sz="1200" b="1" i="0" u="sng" strike="noStrike" baseline="0">
            <a:solidFill>
              <a:schemeClr val="bg1"/>
            </a:solidFill>
            <a:latin typeface="Arial"/>
            <a:cs typeface="Arial"/>
          </a:endParaRPr>
        </a:p>
        <a:p>
          <a:pPr algn="l" rtl="0">
            <a:defRPr sz="1000"/>
          </a:pPr>
          <a:endParaRPr lang="en-US" sz="1200" b="0">
            <a:solidFill>
              <a:schemeClr val="bg1"/>
            </a:solidFill>
          </a:endParaRPr>
        </a:p>
      </xdr:txBody>
    </xdr:sp>
    <xdr:clientData/>
  </xdr:twoCellAnchor>
  <xdr:twoCellAnchor>
    <xdr:from>
      <xdr:col>0</xdr:col>
      <xdr:colOff>937260</xdr:colOff>
      <xdr:row>21</xdr:row>
      <xdr:rowOff>22860</xdr:rowOff>
    </xdr:from>
    <xdr:to>
      <xdr:col>12</xdr:col>
      <xdr:colOff>167640</xdr:colOff>
      <xdr:row>37</xdr:row>
      <xdr:rowOff>68580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37260" y="4076700"/>
          <a:ext cx="5181600" cy="298704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 In this step we use our Material and labor variance formulas to compute</a:t>
          </a:r>
          <a:r>
            <a:rPr lang="en-US"/>
            <a:t> </a:t>
          </a:r>
          <a:r>
            <a:rPr lang="en-US" sz="1100" b="1" i="0" u="none" strike="noStrike">
              <a:solidFill>
                <a:schemeClr val="dk1"/>
              </a:solidFill>
              <a:effectLst/>
              <a:latin typeface="+mn-lt"/>
              <a:ea typeface="+mn-ea"/>
              <a:cs typeface="+mn-cs"/>
            </a:rPr>
            <a:t> the performance variances for Quantity/Efficiency and Price...</a:t>
          </a:r>
          <a:r>
            <a:rPr lang="en-US"/>
            <a:t> </a:t>
          </a:r>
          <a:r>
            <a:rPr lang="en-US" sz="1100" b="1" i="0" u="none" strike="noStrike">
              <a:solidFill>
                <a:schemeClr val="dk1"/>
              </a:solidFill>
              <a:effectLst/>
              <a:latin typeface="+mn-lt"/>
              <a:ea typeface="+mn-ea"/>
              <a:cs typeface="+mn-cs"/>
            </a:rPr>
            <a:t>They must  reconcile back to the flexible variance computed in the Sch B example.</a:t>
          </a:r>
          <a:r>
            <a:rPr lang="en-US"/>
            <a:t> </a:t>
          </a:r>
        </a:p>
        <a:p>
          <a:endParaRPr lang="en-US" sz="1100"/>
        </a:p>
        <a:p>
          <a:r>
            <a:rPr lang="en-US" sz="1100" b="0" i="0" u="none" strike="noStrike">
              <a:solidFill>
                <a:schemeClr val="dk1"/>
              </a:solidFill>
              <a:effectLst/>
              <a:latin typeface="+mn-lt"/>
              <a:ea typeface="+mn-ea"/>
              <a:cs typeface="+mn-cs"/>
            </a:rPr>
            <a:t> We use the information from the flex budget and the actual tabs:</a:t>
          </a:r>
          <a:r>
            <a:rPr lang="en-US"/>
            <a:t> </a:t>
          </a:r>
          <a:r>
            <a:rPr lang="en-US" sz="1100" b="0" i="0" u="none" strike="noStrike">
              <a:solidFill>
                <a:schemeClr val="dk1"/>
              </a:solidFill>
              <a:effectLst/>
              <a:latin typeface="+mn-lt"/>
              <a:ea typeface="+mn-ea"/>
              <a:cs typeface="+mn-cs"/>
            </a:rPr>
            <a:t>Actual qty/price of output/input is compared </a:t>
          </a:r>
          <a:r>
            <a:rPr lang="en-US"/>
            <a:t> </a:t>
          </a:r>
          <a:r>
            <a:rPr lang="en-US" sz="1100" b="0" i="0" u="none" strike="noStrike">
              <a:solidFill>
                <a:schemeClr val="dk1"/>
              </a:solidFill>
              <a:effectLst/>
              <a:latin typeface="+mn-lt"/>
              <a:ea typeface="+mn-ea"/>
              <a:cs typeface="+mn-cs"/>
            </a:rPr>
            <a:t>to the budgeted qty and price for the input.</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The total variance must always tie back to the previous flex budget  variance. </a:t>
          </a:r>
          <a:r>
            <a:rPr lang="en-US"/>
            <a:t> </a:t>
          </a:r>
          <a:r>
            <a:rPr lang="en-US" sz="1100" b="0" i="0" u="none" strike="noStrike">
              <a:solidFill>
                <a:schemeClr val="dk1"/>
              </a:solidFill>
              <a:effectLst/>
              <a:latin typeface="+mn-lt"/>
              <a:ea typeface="+mn-ea"/>
              <a:cs typeface="+mn-cs"/>
            </a:rPr>
            <a:t> </a:t>
          </a:r>
          <a:r>
            <a:rPr lang="en-US"/>
            <a:t> </a:t>
          </a:r>
        </a:p>
        <a:p>
          <a:endParaRPr lang="en-US"/>
        </a:p>
        <a:p>
          <a:r>
            <a:rPr lang="en-US"/>
            <a:t> </a:t>
          </a:r>
          <a:r>
            <a:rPr lang="en-US" sz="1100" b="0" i="0" u="none" strike="noStrike">
              <a:solidFill>
                <a:schemeClr val="dk1"/>
              </a:solidFill>
              <a:effectLst/>
              <a:latin typeface="+mn-lt"/>
              <a:ea typeface="+mn-ea"/>
              <a:cs typeface="+mn-cs"/>
            </a:rPr>
            <a:t>Now we can see  the Fav  Flex budget var for Carpenters computed in Sch D actually consist of a favorable</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var. for price and an favorable variance for efficiency.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total of the two; $720 + $1,260= $1980 in Sch D </a:t>
          </a:r>
          <a:r>
            <a:rPr lang="en-US"/>
            <a:t> </a:t>
          </a:r>
          <a:r>
            <a:rPr lang="en-US" sz="1100" b="0" i="0" u="none" strike="noStrike">
              <a:solidFill>
                <a:schemeClr val="dk1"/>
              </a:solidFill>
              <a:effectLst/>
              <a:latin typeface="+mn-lt"/>
              <a:ea typeface="+mn-ea"/>
              <a:cs typeface="+mn-cs"/>
            </a:rPr>
            <a:t>where we calculated the flexible variance.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So the Price and Efficiency Variance together always</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equal the flex variance.</a:t>
          </a:r>
          <a:r>
            <a:rPr lang="en-US"/>
            <a:t> </a:t>
          </a:r>
          <a:r>
            <a:rPr lang="en-US" sz="1100" b="1"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endParaRPr lang="en-US" sz="1100"/>
        </a:p>
      </xdr:txBody>
    </xdr:sp>
    <xdr:clientData/>
  </xdr:twoCellAnchor>
  <xdr:twoCellAnchor editAs="oneCell">
    <xdr:from>
      <xdr:col>1</xdr:col>
      <xdr:colOff>0</xdr:colOff>
      <xdr:row>17</xdr:row>
      <xdr:rowOff>0</xdr:rowOff>
    </xdr:from>
    <xdr:to>
      <xdr:col>3</xdr:col>
      <xdr:colOff>35560</xdr:colOff>
      <xdr:row>20</xdr:row>
      <xdr:rowOff>22860</xdr:rowOff>
    </xdr:to>
    <xdr:pic>
      <xdr:nvPicPr>
        <xdr:cNvPr id="4" name="Picture 3" descr="Image result for find">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29" t="2607" r="18095" b="1954"/>
        <a:stretch/>
      </xdr:blipFill>
      <xdr:spPr bwMode="auto">
        <a:xfrm>
          <a:off x="960120" y="3268980"/>
          <a:ext cx="8128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99060</xdr:colOff>
      <xdr:row>8</xdr:row>
      <xdr:rowOff>60960</xdr:rowOff>
    </xdr:from>
    <xdr:to>
      <xdr:col>10</xdr:col>
      <xdr:colOff>198120</xdr:colOff>
      <xdr:row>12</xdr:row>
      <xdr:rowOff>144780</xdr:rowOff>
    </xdr:to>
    <xdr:sp macro="" textlink="">
      <xdr:nvSpPr>
        <xdr:cNvPr id="4121" name="AutoShape 1">
          <a:extLst>
            <a:ext uri="{FF2B5EF4-FFF2-40B4-BE49-F238E27FC236}">
              <a16:creationId xmlns:a16="http://schemas.microsoft.com/office/drawing/2014/main" id="{00000000-0008-0000-0800-000019100000}"/>
            </a:ext>
          </a:extLst>
        </xdr:cNvPr>
        <xdr:cNvSpPr>
          <a:spLocks/>
        </xdr:cNvSpPr>
      </xdr:nvSpPr>
      <xdr:spPr bwMode="auto">
        <a:xfrm>
          <a:off x="6918960" y="1645920"/>
          <a:ext cx="99060" cy="754380"/>
        </a:xfrm>
        <a:prstGeom prst="rightBrace">
          <a:avLst>
            <a:gd name="adj1" fmla="val 63462"/>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312420</xdr:colOff>
      <xdr:row>25</xdr:row>
      <xdr:rowOff>9525</xdr:rowOff>
    </xdr:from>
    <xdr:to>
      <xdr:col>10</xdr:col>
      <xdr:colOff>28574</xdr:colOff>
      <xdr:row>38</xdr:row>
      <xdr:rowOff>74296</xdr:rowOff>
    </xdr:to>
    <xdr:sp macro="" textlink="">
      <xdr:nvSpPr>
        <xdr:cNvPr id="4098" name="Text Box 2">
          <a:extLst>
            <a:ext uri="{FF2B5EF4-FFF2-40B4-BE49-F238E27FC236}">
              <a16:creationId xmlns:a16="http://schemas.microsoft.com/office/drawing/2014/main" id="{00000000-0008-0000-0800-000002100000}"/>
            </a:ext>
          </a:extLst>
        </xdr:cNvPr>
        <xdr:cNvSpPr txBox="1">
          <a:spLocks noChangeArrowheads="1"/>
        </xdr:cNvSpPr>
      </xdr:nvSpPr>
      <xdr:spPr bwMode="auto">
        <a:xfrm>
          <a:off x="914400" y="4333875"/>
          <a:ext cx="5772150" cy="2200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*We must adjust the static budget to reflect that actual units produced and sold for each of the three products..  To complete this Schedule follow the steps taken in Tab 3, FlexChairs,</a:t>
          </a:r>
          <a:r>
            <a:rPr lang="en-US" sz="1000" b="0" i="0" u="none" strike="noStrike" baseline="0">
              <a:solidFill>
                <a:srgbClr val="000000"/>
              </a:solidFill>
              <a:latin typeface="Arial"/>
              <a:cs typeface="Arial"/>
            </a:rPr>
            <a:t> as we must now complete the Flexible Budget for all three products to enable computation of the price and efficiency variance.  Therefore, the first step is to put the quantities of output on an apples to apples basis.  The Chairs output above is now set at 1,050 units.  Therefore the flexible budget costs represent the costs that we expect to spend to produce 1,050 chairs not the cost for 1,020 chairs in the original static budget. </a:t>
          </a:r>
          <a:r>
            <a:rPr lang="en-US" sz="1000" b="1" i="0" u="none" strike="noStrike" baseline="0">
              <a:solidFill>
                <a:srgbClr val="000000"/>
              </a:solidFill>
              <a:latin typeface="Arial"/>
              <a:cs typeface="Arial"/>
            </a:rPr>
            <a:t> By taking this step we have isolated the performance related variances.  Volume is no longer a variable</a:t>
          </a:r>
          <a:r>
            <a:rPr lang="en-US" sz="1000" b="0" i="0" u="none" strike="noStrike" baseline="0">
              <a:solidFill>
                <a:srgbClr val="000000"/>
              </a:solidFill>
              <a:latin typeface="Arial"/>
              <a:cs typeface="Arial"/>
            </a:rPr>
            <a: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 key output from this step is the SQ or Standard Qty</a:t>
          </a:r>
          <a:r>
            <a:rPr lang="en-US" sz="1000" b="0" i="0" u="none" strike="noStrike" baseline="0">
              <a:solidFill>
                <a:srgbClr val="000000"/>
              </a:solidFill>
              <a:latin typeface="Arial"/>
              <a:cs typeface="Arial"/>
            </a:rPr>
            <a:t>.  This is the qty of the input we should have used to produce the level of output.  For example:  From the original standards we know that carpenters require 0.4 hours for each chair.  Therefore the SQ would be .4 hrs x 1,050 chairs produced or </a:t>
          </a:r>
          <a:r>
            <a:rPr lang="en-US" sz="1000" b="1" i="0" u="none" strike="noStrike" baseline="0">
              <a:solidFill>
                <a:srgbClr val="000000"/>
              </a:solidFill>
              <a:latin typeface="Arial"/>
              <a:cs typeface="Arial"/>
            </a:rPr>
            <a:t>420 hours to produce 1,050 chairs</a:t>
          </a:r>
          <a:r>
            <a:rPr lang="en-US" sz="1000" b="0" i="0" u="none" strike="noStrike" baseline="0">
              <a:solidFill>
                <a:srgbClr val="000000"/>
              </a:solidFill>
              <a:latin typeface="Arial"/>
              <a:cs typeface="Arial"/>
            </a:rPr>
            <a:t>.   This information is used next.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Judd's\JuddsReproduction%20Final%20fall%20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tual"/>
      <sheetName val="Standards"/>
      <sheetName val="FlexStd"/>
      <sheetName val="FlexRev"/>
      <sheetName val="Sales"/>
      <sheetName val="Prod"/>
      <sheetName val="DL staff"/>
      <sheetName val="FlexResourc"/>
      <sheetName val="SalesExp"/>
      <sheetName val="IncState"/>
      <sheetName val="AR"/>
      <sheetName val="CashFlow"/>
      <sheetName val="CashSum"/>
      <sheetName val="Balsheet"/>
    </sheetNames>
    <sheetDataSet>
      <sheetData sheetId="0"/>
      <sheetData sheetId="1">
        <row r="10">
          <cell r="D10">
            <v>33075</v>
          </cell>
        </row>
        <row r="13">
          <cell r="D13">
            <v>8099.7</v>
          </cell>
        </row>
        <row r="16">
          <cell r="D16">
            <v>10148.880000000001</v>
          </cell>
        </row>
      </sheetData>
      <sheetData sheetId="2">
        <row r="9">
          <cell r="I9">
            <v>30</v>
          </cell>
        </row>
        <row r="10">
          <cell r="I10">
            <v>9.6000000000000014</v>
          </cell>
        </row>
        <row r="11">
          <cell r="I11">
            <v>8.4000000000000021</v>
          </cell>
        </row>
        <row r="31">
          <cell r="E31">
            <v>1050</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K13" sqref="K13"/>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C00000"/>
  </sheetPr>
  <dimension ref="A2:V38"/>
  <sheetViews>
    <sheetView zoomScale="85" zoomScaleNormal="85" workbookViewId="0">
      <selection activeCell="A2" sqref="A2:U9"/>
    </sheetView>
  </sheetViews>
  <sheetFormatPr defaultRowHeight="12.75" x14ac:dyDescent="0.2"/>
  <cols>
    <col min="3" max="3" width="3.140625" customWidth="1"/>
    <col min="5" max="5" width="2.140625" customWidth="1"/>
    <col min="7" max="7" width="2.140625" customWidth="1"/>
    <col min="9" max="9" width="2.5703125" customWidth="1"/>
    <col min="10" max="10" width="9.28515625" bestFit="1" customWidth="1"/>
    <col min="11" max="11" width="3" customWidth="1"/>
    <col min="13" max="13" width="2" customWidth="1"/>
    <col min="15" max="15" width="2.5703125" customWidth="1"/>
    <col min="16" max="16" width="8.28515625" customWidth="1"/>
    <col min="17" max="17" width="2.140625" customWidth="1"/>
    <col min="18" max="18" width="10" customWidth="1"/>
    <col min="19" max="19" width="2.28515625" customWidth="1"/>
    <col min="20" max="20" width="9.85546875" bestFit="1" customWidth="1"/>
  </cols>
  <sheetData>
    <row r="2" spans="1:22" ht="15" x14ac:dyDescent="0.25">
      <c r="D2" s="456" t="s">
        <v>28</v>
      </c>
      <c r="E2" s="456"/>
      <c r="F2" s="456"/>
      <c r="G2" s="456"/>
      <c r="H2" s="456"/>
      <c r="I2" s="456"/>
      <c r="J2" s="456"/>
      <c r="K2" s="456"/>
      <c r="L2" s="456"/>
      <c r="M2" s="456"/>
      <c r="N2" s="456"/>
      <c r="O2" s="456"/>
      <c r="P2" s="456"/>
      <c r="Q2" s="456"/>
      <c r="R2" s="456"/>
      <c r="S2" s="456"/>
      <c r="T2" s="456"/>
    </row>
    <row r="3" spans="1:22" ht="15" x14ac:dyDescent="0.25">
      <c r="D3" s="456" t="s">
        <v>69</v>
      </c>
      <c r="E3" s="456"/>
      <c r="F3" s="456"/>
      <c r="G3" s="456"/>
      <c r="H3" s="456"/>
      <c r="I3" s="456"/>
      <c r="J3" s="456"/>
      <c r="K3" s="456"/>
      <c r="L3" s="456"/>
      <c r="M3" s="456"/>
      <c r="N3" s="456"/>
      <c r="O3" s="456"/>
      <c r="P3" s="456"/>
      <c r="Q3" s="456"/>
      <c r="R3" s="456"/>
      <c r="S3" s="456"/>
      <c r="T3" s="456"/>
    </row>
    <row r="4" spans="1:22" x14ac:dyDescent="0.2">
      <c r="T4" s="23" t="s">
        <v>3</v>
      </c>
    </row>
    <row r="5" spans="1:22" x14ac:dyDescent="0.2">
      <c r="D5" s="457" t="s">
        <v>90</v>
      </c>
      <c r="E5" s="458"/>
      <c r="F5" s="458"/>
      <c r="G5" s="458"/>
      <c r="H5" s="458"/>
      <c r="I5" s="458"/>
      <c r="J5" s="459"/>
      <c r="L5" s="457" t="s">
        <v>11</v>
      </c>
      <c r="M5" s="458"/>
      <c r="N5" s="458"/>
      <c r="O5" s="458"/>
      <c r="P5" s="458"/>
      <c r="Q5" s="458"/>
      <c r="R5" s="459"/>
      <c r="T5" s="24" t="s">
        <v>10</v>
      </c>
    </row>
    <row r="6" spans="1:22" x14ac:dyDescent="0.2">
      <c r="A6" s="188" t="s">
        <v>12</v>
      </c>
      <c r="B6" s="189"/>
      <c r="C6" s="1"/>
      <c r="D6" s="302" t="s">
        <v>13</v>
      </c>
      <c r="E6" s="350" t="s">
        <v>110</v>
      </c>
      <c r="F6" s="303" t="s">
        <v>14</v>
      </c>
      <c r="G6" s="303" t="s">
        <v>15</v>
      </c>
      <c r="H6" s="303" t="s">
        <v>16</v>
      </c>
      <c r="I6" s="303" t="s">
        <v>17</v>
      </c>
      <c r="J6" s="304" t="s">
        <v>18</v>
      </c>
      <c r="L6" s="302" t="s">
        <v>19</v>
      </c>
      <c r="M6" s="350" t="s">
        <v>110</v>
      </c>
      <c r="N6" s="303" t="s">
        <v>20</v>
      </c>
      <c r="O6" s="303" t="s">
        <v>15</v>
      </c>
      <c r="P6" s="303" t="s">
        <v>21</v>
      </c>
      <c r="Q6" s="303" t="s">
        <v>17</v>
      </c>
      <c r="R6" s="304" t="s">
        <v>74</v>
      </c>
      <c r="T6" s="25"/>
    </row>
    <row r="7" spans="1:22" x14ac:dyDescent="0.2">
      <c r="A7" s="3" t="s">
        <v>22</v>
      </c>
      <c r="B7" s="3"/>
      <c r="C7" s="4"/>
      <c r="D7" s="225">
        <f>' 1 .Ex. Flex Budget'!G12</f>
        <v>1050</v>
      </c>
      <c r="E7" s="226"/>
      <c r="F7" s="226">
        <f>'Jan Actual'!F14</f>
        <v>1050</v>
      </c>
      <c r="G7" s="226"/>
      <c r="H7" s="227">
        <v>30</v>
      </c>
      <c r="I7" s="226"/>
      <c r="J7" s="228">
        <f>(D7-F7)*H7</f>
        <v>0</v>
      </c>
      <c r="L7" s="361">
        <f>'Jan Master Budget'!G17</f>
        <v>30</v>
      </c>
      <c r="M7" s="226"/>
      <c r="N7" s="227">
        <f>'2. Ex Cost var'!L12</f>
        <v>31.5</v>
      </c>
      <c r="O7" s="226"/>
      <c r="P7" s="226">
        <f>'Jan Actual'!F14</f>
        <v>1050</v>
      </c>
      <c r="Q7" s="226"/>
      <c r="R7" s="233">
        <f>(L7-N7)*P7</f>
        <v>-1575</v>
      </c>
      <c r="T7" s="210">
        <f>R7+J7</f>
        <v>-1575</v>
      </c>
      <c r="U7" s="28" t="s">
        <v>36</v>
      </c>
    </row>
    <row r="8" spans="1:22" x14ac:dyDescent="0.2">
      <c r="A8" s="3" t="s">
        <v>24</v>
      </c>
      <c r="B8" s="3"/>
      <c r="C8" s="4"/>
      <c r="D8" s="225">
        <f>' 1 .Ex. Flex Budget'!G13</f>
        <v>420</v>
      </c>
      <c r="E8" s="226"/>
      <c r="F8" s="226">
        <f>'Jan Actual'!F15</f>
        <v>367.5</v>
      </c>
      <c r="G8" s="226"/>
      <c r="H8" s="229">
        <v>24</v>
      </c>
      <c r="I8" s="226"/>
      <c r="J8" s="359">
        <f t="shared" ref="J8:J9" si="0">(D8-F8)*H8</f>
        <v>1260</v>
      </c>
      <c r="L8" s="361">
        <f>'Jan Master Budget'!G18</f>
        <v>24</v>
      </c>
      <c r="M8" s="234"/>
      <c r="N8" s="227">
        <f>'2. Ex Cost var'!L13</f>
        <v>22.04</v>
      </c>
      <c r="O8" s="234"/>
      <c r="P8" s="226">
        <f>'Jan Actual'!F15</f>
        <v>367.5</v>
      </c>
      <c r="Q8" s="234"/>
      <c r="R8" s="356">
        <f t="shared" ref="R8:R9" si="1">(L8-N8)*P8</f>
        <v>720.3000000000003</v>
      </c>
      <c r="T8" s="365">
        <f t="shared" ref="T8:T9" si="2">R8+J8</f>
        <v>1980.3000000000002</v>
      </c>
      <c r="U8" s="28" t="s">
        <v>37</v>
      </c>
      <c r="V8" s="22" t="s">
        <v>83</v>
      </c>
    </row>
    <row r="9" spans="1:22" x14ac:dyDescent="0.2">
      <c r="A9" s="3" t="s">
        <v>26</v>
      </c>
      <c r="B9" s="3"/>
      <c r="C9" s="4"/>
      <c r="D9" s="230">
        <f>' 1 .Ex. Flex Budget'!G14</f>
        <v>630</v>
      </c>
      <c r="E9" s="231"/>
      <c r="F9" s="231">
        <f>'Jan Actual'!F16</f>
        <v>588</v>
      </c>
      <c r="G9" s="231"/>
      <c r="H9" s="232">
        <v>14</v>
      </c>
      <c r="I9" s="231"/>
      <c r="J9" s="360">
        <f t="shared" si="0"/>
        <v>588</v>
      </c>
      <c r="L9" s="362">
        <f>'Jan Master Budget'!G19</f>
        <v>14</v>
      </c>
      <c r="M9" s="235"/>
      <c r="N9" s="363">
        <f>'2. Ex Cost var'!L14</f>
        <v>17.260000000000002</v>
      </c>
      <c r="O9" s="235"/>
      <c r="P9" s="231">
        <f>'Jan Actual'!F16</f>
        <v>588</v>
      </c>
      <c r="Q9" s="235"/>
      <c r="R9" s="364">
        <f t="shared" si="1"/>
        <v>-1916.880000000001</v>
      </c>
      <c r="T9" s="366">
        <f t="shared" si="2"/>
        <v>-1328.880000000001</v>
      </c>
      <c r="U9" s="28" t="s">
        <v>36</v>
      </c>
    </row>
    <row r="10" spans="1:22" x14ac:dyDescent="0.2">
      <c r="C10" s="4"/>
      <c r="J10" s="25"/>
      <c r="R10" s="25"/>
      <c r="T10" s="26"/>
      <c r="U10" s="28"/>
    </row>
    <row r="11" spans="1:22" x14ac:dyDescent="0.2">
      <c r="A11" s="212" t="s">
        <v>39</v>
      </c>
      <c r="B11" s="213"/>
      <c r="C11" s="1"/>
      <c r="J11" s="25"/>
      <c r="R11" s="25"/>
      <c r="T11" s="26"/>
      <c r="U11" s="28"/>
    </row>
    <row r="12" spans="1:22" x14ac:dyDescent="0.2">
      <c r="A12" s="3" t="s">
        <v>22</v>
      </c>
      <c r="B12" s="3"/>
      <c r="C12" s="4"/>
      <c r="D12" s="216">
        <f>'Sch D.Flex Budg'!G15</f>
        <v>1760</v>
      </c>
      <c r="E12" s="216"/>
      <c r="F12" s="216">
        <f>'Detail ACT Costs'!G17</f>
        <v>1782</v>
      </c>
      <c r="G12" s="216"/>
      <c r="H12" s="217">
        <f>'Std. Costs'!G16</f>
        <v>30</v>
      </c>
      <c r="I12" s="216"/>
      <c r="J12" s="218">
        <f>-660</f>
        <v>-660</v>
      </c>
      <c r="L12" s="217">
        <f>'Std. Costs'!G16</f>
        <v>30</v>
      </c>
      <c r="M12" s="216"/>
      <c r="N12" s="219">
        <f>'Detail ACT Costs'!I17</f>
        <v>31.5</v>
      </c>
      <c r="O12" s="216"/>
      <c r="P12" s="216">
        <f>'Detail ACT Costs'!G17</f>
        <v>1782</v>
      </c>
      <c r="Q12" s="216"/>
      <c r="R12" s="218">
        <f>(L12-N12)*1782</f>
        <v>-2673</v>
      </c>
      <c r="T12" s="220">
        <f>J12+R12</f>
        <v>-3333</v>
      </c>
      <c r="U12" s="28"/>
    </row>
    <row r="13" spans="1:22" x14ac:dyDescent="0.2">
      <c r="A13" s="3" t="s">
        <v>24</v>
      </c>
      <c r="B13" s="3"/>
      <c r="C13" s="4"/>
      <c r="D13" s="460" t="s">
        <v>100</v>
      </c>
      <c r="E13" s="460"/>
      <c r="F13" s="460"/>
      <c r="G13" s="460"/>
      <c r="H13" s="460"/>
      <c r="I13" s="460"/>
      <c r="J13" s="460"/>
      <c r="L13" s="460" t="s">
        <v>102</v>
      </c>
      <c r="M13" s="460"/>
      <c r="N13" s="460"/>
      <c r="O13" s="460"/>
      <c r="P13" s="460"/>
      <c r="Q13" s="460"/>
      <c r="R13" s="460"/>
      <c r="T13" s="220"/>
      <c r="U13" s="28"/>
    </row>
    <row r="14" spans="1:22" x14ac:dyDescent="0.2">
      <c r="A14" s="3" t="s">
        <v>26</v>
      </c>
      <c r="B14" s="3"/>
      <c r="C14" s="4"/>
      <c r="D14" s="216"/>
      <c r="E14" s="216"/>
      <c r="F14" s="216"/>
      <c r="G14" s="216"/>
      <c r="H14" s="217"/>
      <c r="I14" s="216"/>
      <c r="J14" s="218"/>
      <c r="L14" s="219"/>
      <c r="M14" s="216"/>
      <c r="N14" s="219"/>
      <c r="O14" s="216"/>
      <c r="P14" s="216"/>
      <c r="Q14" s="216"/>
      <c r="R14" s="218"/>
      <c r="T14" s="220"/>
      <c r="U14" s="28"/>
    </row>
    <row r="15" spans="1:22" x14ac:dyDescent="0.2">
      <c r="C15" s="4"/>
      <c r="J15" s="25"/>
      <c r="R15" s="25"/>
      <c r="T15" s="26"/>
      <c r="U15" s="28"/>
    </row>
    <row r="16" spans="1:22" x14ac:dyDescent="0.2">
      <c r="A16" s="214" t="s">
        <v>40</v>
      </c>
      <c r="B16" s="215"/>
      <c r="C16" s="1"/>
      <c r="D16" s="223"/>
      <c r="E16" s="223"/>
      <c r="F16" s="223"/>
      <c r="G16" s="223"/>
      <c r="H16" s="223"/>
      <c r="I16" s="223"/>
      <c r="J16" s="224"/>
      <c r="R16" s="25"/>
      <c r="T16" s="26"/>
      <c r="U16" s="28"/>
    </row>
    <row r="17" spans="1:21" x14ac:dyDescent="0.2">
      <c r="A17" s="3" t="s">
        <v>22</v>
      </c>
      <c r="B17" s="3"/>
      <c r="D17" s="216"/>
      <c r="E17" s="216"/>
      <c r="F17" s="216"/>
      <c r="G17" s="216"/>
      <c r="H17" s="219"/>
      <c r="I17" s="216"/>
      <c r="J17" s="218"/>
      <c r="L17" s="219"/>
      <c r="M17" s="216"/>
      <c r="N17" s="219"/>
      <c r="O17" s="216"/>
      <c r="P17" s="216"/>
      <c r="Q17" s="216"/>
      <c r="R17" s="218"/>
      <c r="T17" s="220"/>
      <c r="U17" s="28"/>
    </row>
    <row r="18" spans="1:21" x14ac:dyDescent="0.2">
      <c r="A18" s="3" t="s">
        <v>24</v>
      </c>
      <c r="B18" s="3"/>
      <c r="D18" s="460" t="s">
        <v>101</v>
      </c>
      <c r="E18" s="460"/>
      <c r="F18" s="460"/>
      <c r="G18" s="460"/>
      <c r="H18" s="460"/>
      <c r="I18" s="460"/>
      <c r="J18" s="460"/>
      <c r="L18" s="460" t="s">
        <v>103</v>
      </c>
      <c r="M18" s="460"/>
      <c r="N18" s="460"/>
      <c r="O18" s="460"/>
      <c r="P18" s="460"/>
      <c r="Q18" s="460"/>
      <c r="R18" s="460"/>
      <c r="T18" s="220"/>
      <c r="U18" s="28"/>
    </row>
    <row r="19" spans="1:21" x14ac:dyDescent="0.2">
      <c r="A19" s="3" t="s">
        <v>26</v>
      </c>
      <c r="B19" s="3"/>
      <c r="D19" s="216"/>
      <c r="E19" s="216"/>
      <c r="F19" s="216"/>
      <c r="G19" s="216"/>
      <c r="H19" s="219"/>
      <c r="I19" s="216"/>
      <c r="J19" s="218"/>
      <c r="L19" s="219"/>
      <c r="M19" s="216"/>
      <c r="N19" s="219"/>
      <c r="O19" s="216"/>
      <c r="P19" s="216"/>
      <c r="Q19" s="216"/>
      <c r="R19" s="218"/>
      <c r="T19" s="220"/>
      <c r="U19" s="28"/>
    </row>
    <row r="20" spans="1:21" x14ac:dyDescent="0.2">
      <c r="J20" s="25"/>
      <c r="R20" s="25"/>
      <c r="T20" s="186">
        <f>R28</f>
        <v>-10836.804000000002</v>
      </c>
      <c r="U20" s="28" t="s">
        <v>36</v>
      </c>
    </row>
    <row r="22" spans="1:21" x14ac:dyDescent="0.2">
      <c r="L22" t="s">
        <v>91</v>
      </c>
      <c r="R22" s="221"/>
    </row>
    <row r="23" spans="1:21" x14ac:dyDescent="0.2">
      <c r="L23" t="s">
        <v>92</v>
      </c>
      <c r="R23" s="222"/>
    </row>
    <row r="24" spans="1:21" x14ac:dyDescent="0.2">
      <c r="R24" s="25"/>
    </row>
    <row r="25" spans="1:21" x14ac:dyDescent="0.2">
      <c r="L25" t="s">
        <v>93</v>
      </c>
      <c r="R25" s="221"/>
    </row>
    <row r="26" spans="1:21" x14ac:dyDescent="0.2">
      <c r="L26" t="s">
        <v>94</v>
      </c>
      <c r="R26" s="222"/>
    </row>
    <row r="28" spans="1:21" x14ac:dyDescent="0.2">
      <c r="R28" s="211">
        <v>-10836.804000000002</v>
      </c>
      <c r="T28" s="22" t="s">
        <v>36</v>
      </c>
    </row>
    <row r="30" spans="1:21" ht="15.75" x14ac:dyDescent="0.25">
      <c r="A30" s="107"/>
      <c r="B30" s="2"/>
      <c r="C30" s="2"/>
      <c r="D30" s="2"/>
      <c r="E30" s="2"/>
      <c r="F30" s="2"/>
      <c r="G30" s="2"/>
      <c r="H30" s="2"/>
      <c r="I30" s="2"/>
      <c r="J30" s="2"/>
      <c r="K30" s="2"/>
      <c r="L30" s="2"/>
      <c r="M30" s="2"/>
      <c r="N30" s="2"/>
      <c r="O30" s="2"/>
      <c r="P30" s="2"/>
      <c r="Q30" s="2"/>
      <c r="R30" s="2"/>
      <c r="S30" s="2"/>
      <c r="T30" s="2"/>
    </row>
    <row r="31" spans="1:21" ht="15.75" x14ac:dyDescent="0.25">
      <c r="A31" s="5"/>
      <c r="B31" s="15"/>
      <c r="C31" s="15"/>
      <c r="D31" s="15"/>
      <c r="E31" s="15"/>
      <c r="F31" s="15"/>
      <c r="G31" s="15"/>
      <c r="H31" s="15"/>
      <c r="I31" s="15"/>
      <c r="J31" s="15"/>
      <c r="K31" s="15"/>
    </row>
    <row r="32" spans="1:21" ht="15" x14ac:dyDescent="0.2">
      <c r="A32" s="15"/>
      <c r="B32" s="15"/>
      <c r="C32" s="15"/>
      <c r="D32" s="15"/>
      <c r="E32" s="15"/>
      <c r="F32" s="15"/>
      <c r="G32" s="15"/>
      <c r="H32" s="15"/>
      <c r="I32" s="15"/>
      <c r="J32" s="15"/>
      <c r="K32" s="15"/>
    </row>
    <row r="33" spans="1:12" ht="15.75" x14ac:dyDescent="0.25">
      <c r="A33" s="5"/>
      <c r="B33" s="15"/>
      <c r="C33" s="15"/>
      <c r="D33" s="15"/>
      <c r="E33" s="15"/>
      <c r="F33" s="15"/>
      <c r="G33" s="15"/>
      <c r="H33" s="15"/>
      <c r="I33" s="15"/>
      <c r="J33" s="15"/>
      <c r="K33" s="15"/>
    </row>
    <row r="34" spans="1:12" x14ac:dyDescent="0.2">
      <c r="A34" s="202"/>
      <c r="B34" s="22" t="s">
        <v>86</v>
      </c>
      <c r="C34" s="22"/>
      <c r="D34" s="22"/>
      <c r="E34" s="22"/>
    </row>
    <row r="35" spans="1:12" ht="15.75" x14ac:dyDescent="0.25">
      <c r="B35" s="22"/>
      <c r="C35" s="22"/>
      <c r="D35" s="22"/>
      <c r="E35" s="22"/>
      <c r="F35" s="5"/>
      <c r="G35" s="5"/>
      <c r="H35" s="5"/>
      <c r="I35" s="5"/>
      <c r="J35" s="5"/>
      <c r="K35" s="5"/>
      <c r="L35" s="5"/>
    </row>
    <row r="36" spans="1:12" x14ac:dyDescent="0.2">
      <c r="A36" s="203"/>
      <c r="B36" s="22" t="s">
        <v>87</v>
      </c>
      <c r="C36" s="22"/>
      <c r="D36" s="22"/>
      <c r="E36" s="22"/>
    </row>
    <row r="38" spans="1:12" x14ac:dyDescent="0.2">
      <c r="A38" s="204"/>
      <c r="B38" s="31" t="s">
        <v>83</v>
      </c>
    </row>
  </sheetData>
  <mergeCells count="8">
    <mergeCell ref="D2:T2"/>
    <mergeCell ref="D5:J5"/>
    <mergeCell ref="L5:R5"/>
    <mergeCell ref="D13:J13"/>
    <mergeCell ref="D18:J18"/>
    <mergeCell ref="L13:R13"/>
    <mergeCell ref="L18:R18"/>
    <mergeCell ref="D3:T3"/>
  </mergeCells>
  <phoneticPr fontId="2" type="noConversion"/>
  <pageMargins left="0.75" right="0.75" top="1" bottom="1" header="0.5" footer="0.5"/>
  <pageSetup orientation="landscape" horizontalDpi="4294967294"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C00000"/>
  </sheetPr>
  <dimension ref="A2:M24"/>
  <sheetViews>
    <sheetView workbookViewId="0">
      <selection activeCell="N21" sqref="N21"/>
    </sheetView>
  </sheetViews>
  <sheetFormatPr defaultRowHeight="12.75" x14ac:dyDescent="0.2"/>
  <cols>
    <col min="5" max="5" width="11.85546875" customWidth="1"/>
  </cols>
  <sheetData>
    <row r="2" spans="1:13" ht="13.5" thickBot="1" x14ac:dyDescent="0.25"/>
    <row r="3" spans="1:13" ht="16.5" thickBot="1" x14ac:dyDescent="0.3">
      <c r="A3" s="108" t="s">
        <v>48</v>
      </c>
      <c r="B3" s="109"/>
      <c r="C3" s="109"/>
      <c r="D3" s="109"/>
      <c r="E3" s="110"/>
      <c r="F3" s="110"/>
      <c r="G3" s="110"/>
      <c r="H3" s="110"/>
      <c r="I3" s="110"/>
      <c r="J3" s="110"/>
      <c r="K3" s="110"/>
      <c r="L3" s="111"/>
    </row>
    <row r="4" spans="1:13" ht="15.75" x14ac:dyDescent="0.25">
      <c r="A4" s="397" t="s">
        <v>49</v>
      </c>
      <c r="B4" s="397"/>
      <c r="C4" s="397"/>
      <c r="D4" s="397"/>
      <c r="E4" s="397"/>
      <c r="F4" s="397"/>
      <c r="G4" s="397"/>
      <c r="H4" s="397"/>
      <c r="I4" s="397"/>
      <c r="J4" s="397"/>
      <c r="K4" s="398"/>
      <c r="L4" s="399"/>
      <c r="M4" s="399"/>
    </row>
    <row r="5" spans="1:13" ht="15.75" x14ac:dyDescent="0.25">
      <c r="A5" s="397" t="s">
        <v>50</v>
      </c>
      <c r="B5" s="397"/>
      <c r="C5" s="397"/>
      <c r="D5" s="397"/>
      <c r="E5" s="397"/>
      <c r="F5" s="397"/>
      <c r="G5" s="397"/>
      <c r="H5" s="397"/>
      <c r="I5" s="397"/>
      <c r="J5" s="398"/>
      <c r="K5" s="398"/>
      <c r="L5" s="399"/>
      <c r="M5" s="399"/>
    </row>
    <row r="6" spans="1:13" ht="15.75" x14ac:dyDescent="0.25">
      <c r="A6" s="397" t="s">
        <v>51</v>
      </c>
      <c r="B6" s="397"/>
      <c r="C6" s="397"/>
      <c r="D6" s="397"/>
      <c r="E6" s="397"/>
      <c r="F6" s="397"/>
      <c r="G6" s="397"/>
      <c r="H6" s="397"/>
      <c r="I6" s="397"/>
      <c r="J6" s="398"/>
      <c r="K6" s="398"/>
      <c r="L6" s="399"/>
      <c r="M6" s="399"/>
    </row>
    <row r="7" spans="1:13" ht="15.75" x14ac:dyDescent="0.25">
      <c r="A7" s="397" t="s">
        <v>52</v>
      </c>
      <c r="B7" s="397"/>
      <c r="C7" s="397"/>
      <c r="D7" s="397"/>
      <c r="E7" s="397"/>
      <c r="F7" s="397"/>
      <c r="G7" s="398"/>
      <c r="H7" s="398"/>
      <c r="I7" s="397"/>
      <c r="J7" s="398"/>
      <c r="K7" s="398"/>
      <c r="L7" s="399"/>
      <c r="M7" s="399"/>
    </row>
    <row r="8" spans="1:13" ht="15.75" x14ac:dyDescent="0.25">
      <c r="A8" s="397" t="s">
        <v>131</v>
      </c>
      <c r="B8" s="397"/>
      <c r="C8" s="397"/>
      <c r="D8" s="397"/>
      <c r="E8" s="397"/>
      <c r="F8" s="397"/>
      <c r="G8" s="397"/>
      <c r="H8" s="397"/>
      <c r="I8" s="397"/>
      <c r="J8" s="398"/>
      <c r="K8" s="398"/>
      <c r="L8" s="399"/>
      <c r="M8" s="399"/>
    </row>
    <row r="9" spans="1:13" ht="15.75" x14ac:dyDescent="0.25">
      <c r="A9" s="397" t="s">
        <v>53</v>
      </c>
      <c r="B9" s="397"/>
      <c r="C9" s="397" t="s">
        <v>68</v>
      </c>
      <c r="D9" s="397"/>
      <c r="E9" s="397" t="s">
        <v>54</v>
      </c>
      <c r="F9" s="397"/>
      <c r="G9" s="397"/>
      <c r="H9" s="397"/>
      <c r="I9" s="397"/>
      <c r="J9" s="397"/>
      <c r="K9" s="400"/>
      <c r="L9" s="399"/>
      <c r="M9" s="399"/>
    </row>
    <row r="10" spans="1:13" ht="13.5" thickBot="1" x14ac:dyDescent="0.25">
      <c r="A10" s="399"/>
      <c r="B10" s="399"/>
      <c r="C10" s="399"/>
      <c r="D10" s="399"/>
      <c r="E10" s="399"/>
      <c r="F10" s="399"/>
      <c r="G10" s="399"/>
      <c r="H10" s="399"/>
      <c r="I10" s="399"/>
      <c r="J10" s="399"/>
      <c r="K10" s="399"/>
      <c r="L10" s="399"/>
      <c r="M10" s="399"/>
    </row>
    <row r="11" spans="1:13" ht="16.5" thickBot="1" x14ac:dyDescent="0.3">
      <c r="A11" s="461" t="s">
        <v>55</v>
      </c>
      <c r="B11" s="462"/>
      <c r="C11" s="462"/>
      <c r="D11" s="462"/>
      <c r="E11" s="462"/>
      <c r="F11" s="462"/>
      <c r="G11" s="462"/>
      <c r="H11" s="462"/>
      <c r="I11" s="462"/>
      <c r="J11" s="462"/>
      <c r="K11" s="112"/>
      <c r="L11" s="111"/>
    </row>
    <row r="12" spans="1:13" ht="15.75" x14ac:dyDescent="0.25">
      <c r="A12" s="401" t="s">
        <v>56</v>
      </c>
      <c r="B12" s="397"/>
      <c r="C12" s="397"/>
      <c r="D12" s="397"/>
      <c r="E12" s="397"/>
      <c r="F12" s="397"/>
      <c r="G12" s="397"/>
      <c r="H12" s="397"/>
      <c r="I12" s="397"/>
      <c r="J12" s="397"/>
    </row>
    <row r="13" spans="1:13" ht="15.75" x14ac:dyDescent="0.25">
      <c r="A13" s="401" t="s">
        <v>57</v>
      </c>
      <c r="B13" s="397"/>
      <c r="C13" s="397"/>
      <c r="D13" s="397"/>
      <c r="E13" s="397"/>
      <c r="F13" s="397"/>
      <c r="G13" s="397"/>
      <c r="H13" s="397"/>
      <c r="I13" s="397"/>
      <c r="J13" s="397"/>
    </row>
    <row r="14" spans="1:13" ht="15.75" x14ac:dyDescent="0.25">
      <c r="A14" s="401" t="s">
        <v>58</v>
      </c>
      <c r="B14" s="397"/>
      <c r="C14" s="397"/>
      <c r="D14" s="397"/>
      <c r="E14" s="397"/>
      <c r="F14" s="397"/>
      <c r="G14" s="397"/>
      <c r="H14" s="397"/>
      <c r="I14" s="397"/>
      <c r="J14" s="397"/>
    </row>
    <row r="15" spans="1:13" ht="15.75" x14ac:dyDescent="0.25">
      <c r="A15" s="401" t="s">
        <v>59</v>
      </c>
      <c r="B15" s="397"/>
      <c r="C15" s="397"/>
      <c r="D15" s="397"/>
      <c r="E15" s="397"/>
      <c r="F15" s="397"/>
      <c r="G15" s="397"/>
      <c r="H15" s="397"/>
      <c r="I15" s="397"/>
      <c r="J15" s="397"/>
    </row>
    <row r="16" spans="1:13" ht="15.75" x14ac:dyDescent="0.25">
      <c r="A16" s="401" t="s">
        <v>60</v>
      </c>
      <c r="B16" s="397"/>
      <c r="C16" s="397"/>
      <c r="D16" s="397"/>
      <c r="E16" s="397"/>
      <c r="F16" s="397"/>
      <c r="G16" s="397"/>
      <c r="H16" s="397"/>
      <c r="I16" s="397"/>
      <c r="J16" s="397"/>
      <c r="L16" s="2"/>
    </row>
    <row r="17" spans="1:12" ht="13.5" thickBot="1" x14ac:dyDescent="0.25">
      <c r="A17" s="399"/>
      <c r="B17" s="399"/>
      <c r="C17" s="399"/>
      <c r="D17" s="399"/>
      <c r="E17" s="399"/>
      <c r="F17" s="399"/>
      <c r="G17" s="399"/>
      <c r="H17" s="399"/>
      <c r="I17" s="399"/>
      <c r="J17" s="399"/>
    </row>
    <row r="18" spans="1:12" ht="16.5" thickBot="1" x14ac:dyDescent="0.3">
      <c r="A18" s="113" t="s">
        <v>67</v>
      </c>
      <c r="B18" s="109"/>
      <c r="C18" s="109"/>
      <c r="D18" s="109"/>
      <c r="E18" s="109"/>
      <c r="F18" s="109"/>
      <c r="G18" s="109"/>
      <c r="H18" s="109"/>
      <c r="I18" s="109"/>
      <c r="J18" s="109"/>
      <c r="K18" s="114"/>
      <c r="L18" s="115"/>
    </row>
    <row r="19" spans="1:12" ht="15.75" x14ac:dyDescent="0.25">
      <c r="A19" s="401" t="s">
        <v>61</v>
      </c>
      <c r="B19" s="397"/>
      <c r="C19" s="397"/>
      <c r="D19" s="397"/>
      <c r="E19" s="397"/>
      <c r="F19" s="397"/>
      <c r="G19" s="397"/>
      <c r="H19" s="397"/>
      <c r="I19" s="397"/>
      <c r="J19" s="397"/>
      <c r="K19" s="398"/>
      <c r="L19" s="106"/>
    </row>
    <row r="20" spans="1:12" ht="15.75" x14ac:dyDescent="0.25">
      <c r="A20" s="401" t="s">
        <v>62</v>
      </c>
      <c r="B20" s="397"/>
      <c r="C20" s="397"/>
      <c r="D20" s="397"/>
      <c r="E20" s="397"/>
      <c r="F20" s="397"/>
      <c r="G20" s="397"/>
      <c r="H20" s="397"/>
      <c r="I20" s="397"/>
      <c r="J20" s="397"/>
      <c r="K20" s="398"/>
      <c r="L20" s="106"/>
    </row>
    <row r="21" spans="1:12" ht="15.75" x14ac:dyDescent="0.25">
      <c r="A21" s="401" t="s">
        <v>63</v>
      </c>
      <c r="B21" s="397"/>
      <c r="C21" s="397"/>
      <c r="D21" s="397"/>
      <c r="E21" s="397"/>
      <c r="F21" s="397"/>
      <c r="G21" s="397"/>
      <c r="H21" s="397"/>
      <c r="I21" s="397"/>
      <c r="J21" s="397"/>
      <c r="K21" s="398"/>
      <c r="L21" s="106"/>
    </row>
    <row r="22" spans="1:12" ht="15.75" x14ac:dyDescent="0.25">
      <c r="A22" s="401" t="s">
        <v>64</v>
      </c>
      <c r="B22" s="397"/>
      <c r="C22" s="397"/>
      <c r="D22" s="397"/>
      <c r="E22" s="397"/>
      <c r="F22" s="397"/>
      <c r="G22" s="397"/>
      <c r="H22" s="397"/>
      <c r="I22" s="397"/>
      <c r="J22" s="397"/>
      <c r="K22" s="398"/>
      <c r="L22" s="106"/>
    </row>
    <row r="23" spans="1:12" ht="15.75" x14ac:dyDescent="0.25">
      <c r="A23" s="401" t="s">
        <v>65</v>
      </c>
      <c r="B23" s="397"/>
      <c r="C23" s="397"/>
      <c r="D23" s="397"/>
      <c r="E23" s="397"/>
      <c r="F23" s="397"/>
      <c r="G23" s="397"/>
      <c r="H23" s="397"/>
      <c r="I23" s="397"/>
      <c r="J23" s="397"/>
      <c r="K23" s="398"/>
      <c r="L23" s="106"/>
    </row>
    <row r="24" spans="1:12" ht="15.75" x14ac:dyDescent="0.25">
      <c r="A24" s="397" t="s">
        <v>66</v>
      </c>
      <c r="B24" s="397"/>
      <c r="C24" s="397"/>
      <c r="D24" s="397"/>
      <c r="E24" s="397"/>
      <c r="F24" s="397"/>
      <c r="G24" s="397"/>
      <c r="H24" s="397"/>
      <c r="I24" s="397"/>
      <c r="J24" s="397"/>
      <c r="K24" s="398"/>
    </row>
  </sheetData>
  <mergeCells count="1">
    <mergeCell ref="A11:J11"/>
  </mergeCells>
  <phoneticPr fontId="2" type="noConversion"/>
  <pageMargins left="0.75" right="0.75" top="1" bottom="1" header="0.5" footer="0.5"/>
  <pageSetup orientation="landscape" r:id="rId1"/>
  <headerFooter alignWithMargins="0">
    <oddHeader>&amp;CJudd's Reproductions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X31"/>
  <sheetViews>
    <sheetView workbookViewId="0">
      <selection activeCell="E33" sqref="E33"/>
    </sheetView>
  </sheetViews>
  <sheetFormatPr defaultRowHeight="12.75" x14ac:dyDescent="0.2"/>
  <sheetData>
    <row r="3" spans="3:19" ht="15" x14ac:dyDescent="0.25">
      <c r="C3" s="367" t="s">
        <v>111</v>
      </c>
      <c r="D3" s="367"/>
      <c r="E3" s="367"/>
      <c r="F3" s="367"/>
      <c r="G3" s="367"/>
      <c r="H3" s="367"/>
      <c r="I3" s="367"/>
      <c r="J3" s="367"/>
      <c r="K3" s="367"/>
      <c r="L3" s="367"/>
    </row>
    <row r="6" spans="3:19" x14ac:dyDescent="0.2">
      <c r="C6" s="411"/>
      <c r="D6" s="403"/>
      <c r="E6" s="402" t="s">
        <v>134</v>
      </c>
      <c r="F6" s="145"/>
      <c r="G6" s="145"/>
      <c r="H6" s="145"/>
      <c r="I6" s="145"/>
      <c r="J6" s="145"/>
      <c r="K6" s="145"/>
      <c r="L6" s="145"/>
      <c r="M6" s="145"/>
      <c r="N6" s="403"/>
    </row>
    <row r="7" spans="3:19" x14ac:dyDescent="0.2">
      <c r="C7" s="412"/>
      <c r="D7" s="410"/>
      <c r="E7" s="407" t="s">
        <v>136</v>
      </c>
      <c r="F7" s="2"/>
      <c r="G7" s="2"/>
      <c r="H7" s="2"/>
      <c r="I7" s="2"/>
      <c r="J7" s="2"/>
      <c r="K7" s="2"/>
      <c r="L7" s="2"/>
      <c r="M7" s="2"/>
      <c r="N7" s="405"/>
    </row>
    <row r="8" spans="3:19" x14ac:dyDescent="0.2">
      <c r="E8" s="404"/>
      <c r="F8" s="2"/>
      <c r="G8" s="2"/>
      <c r="H8" s="2"/>
      <c r="I8" s="2"/>
      <c r="J8" s="2"/>
      <c r="K8" s="2"/>
      <c r="L8" s="2"/>
      <c r="M8" s="2"/>
      <c r="N8" s="405"/>
    </row>
    <row r="9" spans="3:19" ht="15" x14ac:dyDescent="0.25">
      <c r="E9" s="404"/>
      <c r="F9" s="2"/>
      <c r="G9" s="2"/>
      <c r="H9" s="2"/>
      <c r="I9" s="2"/>
      <c r="J9" s="2"/>
      <c r="K9" s="2"/>
      <c r="L9" s="2"/>
      <c r="M9" s="2"/>
      <c r="N9" s="405"/>
      <c r="P9" s="33" t="s">
        <v>135</v>
      </c>
      <c r="Q9" s="33"/>
      <c r="R9" s="33"/>
      <c r="S9" s="33"/>
    </row>
    <row r="10" spans="3:19" x14ac:dyDescent="0.2">
      <c r="C10" s="411"/>
      <c r="D10" s="403"/>
      <c r="E10" s="407" t="s">
        <v>137</v>
      </c>
      <c r="F10" s="2"/>
      <c r="G10" s="2"/>
      <c r="H10" s="2"/>
      <c r="I10" s="2"/>
      <c r="J10" s="2"/>
      <c r="K10" s="2"/>
      <c r="L10" s="2"/>
      <c r="M10" s="2"/>
      <c r="N10" s="405"/>
    </row>
    <row r="11" spans="3:19" x14ac:dyDescent="0.2">
      <c r="C11" s="412"/>
      <c r="D11" s="410"/>
      <c r="E11" s="404" t="s">
        <v>112</v>
      </c>
      <c r="F11" s="2"/>
      <c r="G11" s="2"/>
      <c r="H11" s="2"/>
      <c r="I11" s="406" t="s">
        <v>133</v>
      </c>
      <c r="J11" s="2"/>
      <c r="K11" s="2"/>
      <c r="L11" s="2"/>
      <c r="M11" s="2"/>
      <c r="N11" s="405"/>
    </row>
    <row r="12" spans="3:19" x14ac:dyDescent="0.2">
      <c r="E12" s="404"/>
      <c r="F12" s="2"/>
      <c r="G12" s="2"/>
      <c r="H12" s="2"/>
      <c r="I12" s="2"/>
      <c r="J12" s="2"/>
      <c r="K12" s="2"/>
      <c r="L12" s="2"/>
      <c r="M12" s="2"/>
      <c r="N12" s="405"/>
    </row>
    <row r="13" spans="3:19" x14ac:dyDescent="0.2">
      <c r="E13" s="404"/>
      <c r="F13" s="2"/>
      <c r="G13" s="2"/>
      <c r="H13" s="2"/>
      <c r="I13" s="2"/>
      <c r="J13" s="2"/>
      <c r="K13" s="2"/>
      <c r="L13" s="2"/>
      <c r="M13" s="2"/>
      <c r="N13" s="405"/>
    </row>
    <row r="14" spans="3:19" x14ac:dyDescent="0.2">
      <c r="C14" s="411"/>
      <c r="D14" s="403"/>
      <c r="E14" s="407" t="s">
        <v>138</v>
      </c>
      <c r="F14" s="2"/>
      <c r="G14" s="2"/>
      <c r="H14" s="2"/>
      <c r="I14" s="2"/>
      <c r="J14" s="2"/>
      <c r="K14" s="2"/>
      <c r="L14" s="2"/>
      <c r="M14" s="2"/>
      <c r="N14" s="405"/>
    </row>
    <row r="15" spans="3:19" x14ac:dyDescent="0.2">
      <c r="C15" s="412"/>
      <c r="D15" s="410"/>
      <c r="E15" s="407" t="s">
        <v>139</v>
      </c>
      <c r="F15" s="2"/>
      <c r="G15" s="2"/>
      <c r="H15" s="2"/>
      <c r="I15" s="2"/>
      <c r="J15" s="2"/>
      <c r="K15" s="2"/>
      <c r="L15" s="2"/>
      <c r="M15" s="2"/>
      <c r="N15" s="405"/>
    </row>
    <row r="16" spans="3:19" x14ac:dyDescent="0.2">
      <c r="E16" s="404"/>
      <c r="F16" s="2"/>
      <c r="G16" s="2"/>
      <c r="H16" s="2"/>
      <c r="I16" s="2"/>
      <c r="J16" s="2"/>
      <c r="K16" s="2"/>
      <c r="L16" s="2"/>
      <c r="M16" s="2"/>
      <c r="N16" s="405"/>
    </row>
    <row r="17" spans="3:24" x14ac:dyDescent="0.2">
      <c r="E17" s="404"/>
      <c r="F17" s="2"/>
      <c r="G17" s="2"/>
      <c r="H17" s="2"/>
      <c r="I17" s="2"/>
      <c r="J17" s="2"/>
      <c r="K17" s="2"/>
      <c r="L17" s="2"/>
      <c r="M17" s="2"/>
      <c r="N17" s="405"/>
    </row>
    <row r="18" spans="3:24" x14ac:dyDescent="0.2">
      <c r="C18" s="411"/>
      <c r="D18" s="403"/>
      <c r="E18" s="407" t="s">
        <v>113</v>
      </c>
      <c r="F18" s="2"/>
      <c r="G18" s="2"/>
      <c r="H18" s="2"/>
      <c r="I18" s="2"/>
      <c r="J18" s="2"/>
      <c r="K18" s="2"/>
      <c r="L18" s="2"/>
      <c r="M18" s="2"/>
      <c r="N18" s="405"/>
    </row>
    <row r="19" spans="3:24" x14ac:dyDescent="0.2">
      <c r="C19" s="412"/>
      <c r="D19" s="410"/>
      <c r="E19" s="407" t="s">
        <v>132</v>
      </c>
      <c r="F19" s="2"/>
      <c r="G19" s="2"/>
      <c r="H19" s="2"/>
      <c r="I19" s="2"/>
      <c r="J19" s="2"/>
      <c r="K19" s="2"/>
      <c r="L19" s="2"/>
      <c r="M19" s="2"/>
      <c r="N19" s="405"/>
    </row>
    <row r="20" spans="3:24" x14ac:dyDescent="0.2">
      <c r="E20" s="404"/>
      <c r="F20" s="2"/>
      <c r="G20" s="2"/>
      <c r="H20" s="2"/>
      <c r="I20" s="2"/>
      <c r="J20" s="2"/>
      <c r="K20" s="2"/>
      <c r="L20" s="2"/>
      <c r="M20" s="2"/>
      <c r="N20" s="405"/>
    </row>
    <row r="21" spans="3:24" x14ac:dyDescent="0.2">
      <c r="E21" s="404"/>
      <c r="F21" s="2"/>
      <c r="G21" s="2"/>
      <c r="H21" s="2"/>
      <c r="I21" s="2"/>
      <c r="J21" s="2"/>
      <c r="K21" s="2"/>
      <c r="L21" s="2"/>
      <c r="M21" s="2"/>
      <c r="N21" s="405"/>
    </row>
    <row r="22" spans="3:24" x14ac:dyDescent="0.2">
      <c r="C22" s="411"/>
      <c r="D22" s="403"/>
      <c r="E22" s="406" t="s">
        <v>127</v>
      </c>
      <c r="F22" s="2"/>
      <c r="G22" s="2"/>
      <c r="H22" s="2"/>
      <c r="I22" s="2"/>
      <c r="J22" s="2"/>
      <c r="K22" s="2"/>
      <c r="L22" s="2"/>
      <c r="M22" s="2"/>
      <c r="N22" s="405"/>
    </row>
    <row r="23" spans="3:24" x14ac:dyDescent="0.2">
      <c r="C23" s="404"/>
      <c r="D23" s="405"/>
      <c r="E23" s="406" t="s">
        <v>114</v>
      </c>
      <c r="F23" s="2"/>
      <c r="G23" s="2"/>
      <c r="H23" s="2"/>
      <c r="I23" s="2"/>
      <c r="J23" s="2"/>
      <c r="K23" s="2"/>
      <c r="L23" s="2"/>
      <c r="M23" s="2"/>
      <c r="N23" s="405"/>
    </row>
    <row r="24" spans="3:24" x14ac:dyDescent="0.2">
      <c r="C24" s="412"/>
      <c r="D24" s="410"/>
      <c r="E24" s="406" t="s">
        <v>115</v>
      </c>
      <c r="F24" s="2"/>
      <c r="G24" s="2"/>
      <c r="H24" s="2"/>
      <c r="I24" s="406" t="s">
        <v>140</v>
      </c>
      <c r="J24" s="2"/>
      <c r="K24" s="2"/>
      <c r="L24" s="2"/>
      <c r="M24" s="2"/>
      <c r="N24" s="405"/>
    </row>
    <row r="25" spans="3:24" x14ac:dyDescent="0.2">
      <c r="E25" s="404"/>
      <c r="F25" s="2"/>
      <c r="G25" s="2"/>
      <c r="H25" s="2"/>
      <c r="I25" s="2"/>
      <c r="J25" s="2"/>
      <c r="K25" s="2"/>
      <c r="L25" s="2"/>
      <c r="M25" s="2"/>
      <c r="N25" s="405"/>
    </row>
    <row r="26" spans="3:24" x14ac:dyDescent="0.2">
      <c r="E26" s="404"/>
      <c r="F26" s="2"/>
      <c r="G26" s="2"/>
      <c r="H26" s="2"/>
      <c r="I26" s="2"/>
      <c r="J26" s="2"/>
      <c r="K26" s="2"/>
      <c r="L26" s="2"/>
      <c r="M26" s="2"/>
      <c r="N26" s="405"/>
    </row>
    <row r="27" spans="3:24" x14ac:dyDescent="0.2">
      <c r="E27" s="404"/>
      <c r="F27" s="2"/>
      <c r="G27" s="2"/>
      <c r="H27" s="2"/>
      <c r="I27" s="2"/>
      <c r="J27" s="2"/>
      <c r="K27" s="2"/>
      <c r="L27" s="2"/>
      <c r="M27" s="2"/>
      <c r="N27" s="405"/>
    </row>
    <row r="28" spans="3:24" x14ac:dyDescent="0.2">
      <c r="C28" s="411"/>
      <c r="D28" s="403"/>
      <c r="E28" s="408" t="s">
        <v>126</v>
      </c>
      <c r="F28" s="2"/>
      <c r="G28" s="2"/>
      <c r="H28" s="2"/>
      <c r="I28" s="2"/>
      <c r="J28" s="2"/>
      <c r="K28" s="2"/>
      <c r="L28" s="2"/>
      <c r="M28" s="2"/>
      <c r="N28" s="405"/>
      <c r="O28" s="2"/>
    </row>
    <row r="29" spans="3:24" x14ac:dyDescent="0.2">
      <c r="C29" s="404"/>
      <c r="D29" s="405"/>
      <c r="E29" s="408" t="s">
        <v>122</v>
      </c>
      <c r="F29" s="2"/>
      <c r="G29" s="2"/>
      <c r="H29" s="2"/>
      <c r="I29" s="2"/>
      <c r="J29" s="2"/>
      <c r="K29" s="2"/>
      <c r="L29" s="2"/>
      <c r="M29" s="2"/>
      <c r="N29" s="405"/>
      <c r="O29" s="2"/>
    </row>
    <row r="30" spans="3:24" x14ac:dyDescent="0.2">
      <c r="C30" s="412"/>
      <c r="D30" s="410"/>
      <c r="E30" s="409" t="s">
        <v>121</v>
      </c>
      <c r="F30" s="149"/>
      <c r="G30" s="149"/>
      <c r="H30" s="149"/>
      <c r="I30" s="149"/>
      <c r="J30" s="149"/>
      <c r="K30" s="149"/>
      <c r="L30" s="149"/>
      <c r="M30" s="149"/>
      <c r="N30" s="410"/>
      <c r="P30" s="22" t="s">
        <v>142</v>
      </c>
      <c r="Q30" s="22"/>
      <c r="R30" s="22"/>
      <c r="S30" s="22"/>
      <c r="T30" s="22"/>
      <c r="U30" s="22"/>
      <c r="V30" s="22"/>
      <c r="W30" s="22"/>
      <c r="X30" s="22"/>
    </row>
    <row r="31" spans="3:24" x14ac:dyDescent="0.2">
      <c r="P31" s="22" t="s">
        <v>141</v>
      </c>
      <c r="Q31" s="22"/>
      <c r="R31" s="22"/>
      <c r="S31" s="22"/>
      <c r="T31" s="22"/>
      <c r="U31" s="22"/>
      <c r="V31" s="22"/>
      <c r="W31" s="22"/>
      <c r="X31" s="2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39997558519241921"/>
  </sheetPr>
  <dimension ref="A1:U38"/>
  <sheetViews>
    <sheetView workbookViewId="0">
      <selection activeCell="B8" sqref="B8:I23"/>
    </sheetView>
  </sheetViews>
  <sheetFormatPr defaultColWidth="9.140625" defaultRowHeight="14.25" x14ac:dyDescent="0.2"/>
  <cols>
    <col min="1" max="1" width="7.42578125" style="34" customWidth="1"/>
    <col min="2" max="3" width="9.140625" style="34"/>
    <col min="4" max="4" width="4.5703125" style="34" customWidth="1"/>
    <col min="5" max="5" width="10.28515625" style="34" customWidth="1"/>
    <col min="6" max="8" width="9.140625" style="34"/>
    <col min="9" max="9" width="14.7109375" style="34" customWidth="1"/>
    <col min="10" max="10" width="12.5703125" style="34" customWidth="1"/>
    <col min="11" max="11" width="3" style="34" customWidth="1"/>
    <col min="12" max="12" width="4.28515625" style="34" customWidth="1"/>
    <col min="13" max="16384" width="9.140625" style="34"/>
  </cols>
  <sheetData>
    <row r="1" spans="1:21" s="396" customFormat="1" ht="15.75" x14ac:dyDescent="0.25">
      <c r="A1" s="395"/>
      <c r="B1" s="429" t="s">
        <v>70</v>
      </c>
      <c r="C1" s="429"/>
      <c r="D1" s="429"/>
      <c r="E1" s="429"/>
      <c r="F1" s="429"/>
      <c r="G1" s="429"/>
      <c r="H1" s="429"/>
      <c r="I1" s="429"/>
    </row>
    <row r="2" spans="1:21" s="396" customFormat="1" ht="15.75" x14ac:dyDescent="0.25">
      <c r="A2" s="395"/>
      <c r="B2" s="305"/>
      <c r="C2" s="305"/>
      <c r="D2" s="305"/>
      <c r="E2" s="305"/>
      <c r="F2" s="305"/>
      <c r="G2" s="305"/>
      <c r="H2" s="305"/>
      <c r="I2" s="305"/>
    </row>
    <row r="3" spans="1:21" s="396" customFormat="1" ht="15.75" x14ac:dyDescent="0.25">
      <c r="A3" s="395"/>
      <c r="B3" s="305"/>
      <c r="C3" s="305"/>
      <c r="D3" s="305"/>
      <c r="E3" s="305"/>
      <c r="F3" s="305"/>
      <c r="G3" s="305"/>
      <c r="H3" s="305"/>
      <c r="I3" s="305"/>
    </row>
    <row r="5" spans="1:21" ht="15" x14ac:dyDescent="0.25">
      <c r="A5" s="33"/>
    </row>
    <row r="7" spans="1:21" ht="15" thickBot="1" x14ac:dyDescent="0.25"/>
    <row r="8" spans="1:21" ht="15.75" thickBot="1" x14ac:dyDescent="0.3">
      <c r="B8" s="33"/>
      <c r="E8" s="426" t="s">
        <v>104</v>
      </c>
      <c r="F8" s="427"/>
      <c r="G8" s="427"/>
      <c r="H8" s="427"/>
      <c r="I8" s="428"/>
    </row>
    <row r="9" spans="1:21" ht="15.75" thickBot="1" x14ac:dyDescent="0.3">
      <c r="E9" s="426" t="s">
        <v>75</v>
      </c>
      <c r="F9" s="427"/>
      <c r="G9" s="427"/>
      <c r="H9" s="428"/>
      <c r="I9" s="306" t="s">
        <v>71</v>
      </c>
    </row>
    <row r="10" spans="1:21" ht="15.75" thickBot="1" x14ac:dyDescent="0.3">
      <c r="B10" s="307" t="s">
        <v>99</v>
      </c>
      <c r="C10" s="308"/>
      <c r="D10" s="308"/>
      <c r="E10" s="309" t="s">
        <v>128</v>
      </c>
      <c r="F10" s="342"/>
      <c r="G10" s="310" t="s">
        <v>129</v>
      </c>
      <c r="H10" s="311"/>
      <c r="I10" s="312"/>
    </row>
    <row r="11" spans="1:21" x14ac:dyDescent="0.2">
      <c r="B11" s="313" t="s">
        <v>22</v>
      </c>
      <c r="C11" s="313"/>
      <c r="D11" s="314"/>
      <c r="E11" s="315">
        <v>1</v>
      </c>
      <c r="F11" s="316" t="s">
        <v>23</v>
      </c>
      <c r="G11" s="317">
        <v>30</v>
      </c>
      <c r="H11" s="318" t="s">
        <v>29</v>
      </c>
      <c r="I11" s="319">
        <v>30</v>
      </c>
    </row>
    <row r="12" spans="1:21" ht="15" x14ac:dyDescent="0.25">
      <c r="B12" s="320" t="s">
        <v>24</v>
      </c>
      <c r="C12" s="320"/>
      <c r="D12" s="321"/>
      <c r="E12" s="322">
        <v>0.4</v>
      </c>
      <c r="F12" s="323" t="s">
        <v>25</v>
      </c>
      <c r="G12" s="324">
        <v>24</v>
      </c>
      <c r="H12" s="312" t="s">
        <v>30</v>
      </c>
      <c r="I12" s="325">
        <v>9.6</v>
      </c>
      <c r="N12" s="33"/>
      <c r="O12" s="33"/>
    </row>
    <row r="13" spans="1:21" ht="15.75" thickBot="1" x14ac:dyDescent="0.3">
      <c r="B13" s="326" t="s">
        <v>26</v>
      </c>
      <c r="C13" s="326"/>
      <c r="D13" s="327"/>
      <c r="E13" s="328">
        <v>0.6</v>
      </c>
      <c r="F13" s="329" t="s">
        <v>25</v>
      </c>
      <c r="G13" s="330">
        <v>14</v>
      </c>
      <c r="H13" s="331" t="s">
        <v>30</v>
      </c>
      <c r="I13" s="332">
        <v>8.4</v>
      </c>
      <c r="N13" s="33"/>
      <c r="O13" s="33"/>
      <c r="P13" s="33"/>
      <c r="Q13" s="33"/>
      <c r="R13" s="33"/>
      <c r="S13" s="33"/>
      <c r="T13" s="33"/>
      <c r="U13" s="33"/>
    </row>
    <row r="14" spans="1:21" x14ac:dyDescent="0.2">
      <c r="B14" s="322"/>
      <c r="C14" s="323"/>
      <c r="D14" s="323"/>
      <c r="E14" s="322"/>
      <c r="F14" s="323"/>
      <c r="G14" s="323"/>
      <c r="H14" s="323"/>
      <c r="I14" s="325"/>
    </row>
    <row r="15" spans="1:21" ht="15.75" thickBot="1" x14ac:dyDescent="0.3">
      <c r="B15" s="333" t="s">
        <v>39</v>
      </c>
      <c r="C15" s="334"/>
      <c r="D15" s="334"/>
      <c r="E15" s="322"/>
      <c r="F15" s="323"/>
      <c r="G15" s="323"/>
      <c r="H15" s="323"/>
      <c r="I15" s="325"/>
    </row>
    <row r="16" spans="1:21" x14ac:dyDescent="0.2">
      <c r="B16" s="313" t="s">
        <v>22</v>
      </c>
      <c r="C16" s="335"/>
      <c r="D16" s="335"/>
      <c r="E16" s="315">
        <v>8</v>
      </c>
      <c r="F16" s="316" t="s">
        <v>27</v>
      </c>
      <c r="G16" s="317">
        <v>30</v>
      </c>
      <c r="H16" s="318" t="s">
        <v>29</v>
      </c>
      <c r="I16" s="319">
        <v>240</v>
      </c>
    </row>
    <row r="17" spans="1:14" x14ac:dyDescent="0.2">
      <c r="B17" s="320" t="s">
        <v>24</v>
      </c>
      <c r="C17" s="336"/>
      <c r="D17" s="336"/>
      <c r="E17" s="322">
        <v>2.5</v>
      </c>
      <c r="F17" s="323" t="s">
        <v>25</v>
      </c>
      <c r="G17" s="324">
        <v>24</v>
      </c>
      <c r="H17" s="312" t="s">
        <v>30</v>
      </c>
      <c r="I17" s="325">
        <v>60</v>
      </c>
    </row>
    <row r="18" spans="1:14" ht="15" thickBot="1" x14ac:dyDescent="0.25">
      <c r="B18" s="326" t="s">
        <v>26</v>
      </c>
      <c r="C18" s="337"/>
      <c r="D18" s="337"/>
      <c r="E18" s="328">
        <v>3.75</v>
      </c>
      <c r="F18" s="329" t="s">
        <v>25</v>
      </c>
      <c r="G18" s="330">
        <v>14</v>
      </c>
      <c r="H18" s="331" t="s">
        <v>30</v>
      </c>
      <c r="I18" s="332">
        <v>52.5</v>
      </c>
    </row>
    <row r="19" spans="1:14" ht="15" x14ac:dyDescent="0.25">
      <c r="A19" s="343"/>
      <c r="B19" s="338"/>
      <c r="C19" s="323"/>
      <c r="D19" s="323"/>
      <c r="E19" s="322"/>
      <c r="F19" s="323"/>
      <c r="G19" s="323"/>
      <c r="H19" s="323"/>
      <c r="I19" s="325"/>
    </row>
    <row r="20" spans="1:14" ht="15.75" thickBot="1" x14ac:dyDescent="0.3">
      <c r="B20" s="339" t="s">
        <v>40</v>
      </c>
      <c r="C20" s="340"/>
      <c r="D20" s="340"/>
      <c r="E20" s="322"/>
      <c r="F20" s="323"/>
      <c r="G20" s="323"/>
      <c r="H20" s="323"/>
      <c r="I20" s="325"/>
    </row>
    <row r="21" spans="1:14" x14ac:dyDescent="0.2">
      <c r="B21" s="313" t="s">
        <v>22</v>
      </c>
      <c r="C21" s="335"/>
      <c r="D21" s="335"/>
      <c r="E21" s="315">
        <v>15</v>
      </c>
      <c r="F21" s="316" t="s">
        <v>27</v>
      </c>
      <c r="G21" s="317">
        <v>30</v>
      </c>
      <c r="H21" s="318" t="s">
        <v>29</v>
      </c>
      <c r="I21" s="319">
        <v>450</v>
      </c>
    </row>
    <row r="22" spans="1:14" ht="15" x14ac:dyDescent="0.25">
      <c r="A22" s="33"/>
      <c r="B22" s="320" t="s">
        <v>24</v>
      </c>
      <c r="C22" s="336"/>
      <c r="D22" s="336"/>
      <c r="E22" s="322">
        <v>6</v>
      </c>
      <c r="F22" s="323" t="s">
        <v>25</v>
      </c>
      <c r="G22" s="324">
        <v>24</v>
      </c>
      <c r="H22" s="312" t="s">
        <v>30</v>
      </c>
      <c r="I22" s="325">
        <v>144</v>
      </c>
    </row>
    <row r="23" spans="1:14" ht="15.75" thickBot="1" x14ac:dyDescent="0.3">
      <c r="A23" s="33"/>
      <c r="B23" s="326" t="s">
        <v>26</v>
      </c>
      <c r="C23" s="337"/>
      <c r="D23" s="337"/>
      <c r="E23" s="328">
        <v>9</v>
      </c>
      <c r="F23" s="329" t="s">
        <v>25</v>
      </c>
      <c r="G23" s="330">
        <v>14</v>
      </c>
      <c r="H23" s="331" t="s">
        <v>30</v>
      </c>
      <c r="I23" s="332">
        <v>126</v>
      </c>
    </row>
    <row r="24" spans="1:14" ht="15" x14ac:dyDescent="0.25">
      <c r="A24" s="27"/>
      <c r="B24" s="33"/>
    </row>
    <row r="25" spans="1:14" ht="15" x14ac:dyDescent="0.25">
      <c r="A25" s="341"/>
      <c r="B25" s="341"/>
      <c r="C25" s="341"/>
      <c r="D25" s="341"/>
      <c r="E25" s="341"/>
      <c r="F25" s="341"/>
      <c r="G25" s="341"/>
      <c r="H25" s="336"/>
      <c r="I25" s="336"/>
      <c r="J25" s="336"/>
      <c r="K25" s="336"/>
    </row>
    <row r="26" spans="1:14" ht="14.25" customHeight="1" x14ac:dyDescent="0.2">
      <c r="A26" s="336"/>
      <c r="B26" s="336" t="s">
        <v>130</v>
      </c>
      <c r="C26" s="336"/>
      <c r="D26" s="336"/>
      <c r="E26" s="336"/>
      <c r="F26" s="336"/>
      <c r="G26" s="336"/>
      <c r="H26" s="336"/>
      <c r="I26" s="336"/>
      <c r="J26" s="336"/>
      <c r="K26" s="336"/>
    </row>
    <row r="27" spans="1:14" ht="15" customHeight="1" x14ac:dyDescent="0.2">
      <c r="A27" s="336"/>
      <c r="B27" s="336"/>
      <c r="C27" s="336"/>
      <c r="D27" s="336"/>
      <c r="E27" s="336"/>
      <c r="F27" s="336"/>
      <c r="G27" s="336"/>
      <c r="H27" s="336"/>
      <c r="I27" s="336"/>
      <c r="J27" s="336"/>
      <c r="K27" s="336"/>
    </row>
    <row r="28" spans="1:14" ht="15" x14ac:dyDescent="0.25">
      <c r="L28" s="33"/>
    </row>
    <row r="29" spans="1:14" ht="15" x14ac:dyDescent="0.25">
      <c r="L29" s="33"/>
    </row>
    <row r="30" spans="1:14" ht="15" x14ac:dyDescent="0.25">
      <c r="L30" s="33"/>
    </row>
    <row r="31" spans="1:14" ht="15" x14ac:dyDescent="0.25">
      <c r="L31" s="33"/>
    </row>
    <row r="32" spans="1:14" ht="15" x14ac:dyDescent="0.25">
      <c r="L32" s="33"/>
      <c r="M32" s="33"/>
      <c r="N32" s="33"/>
    </row>
    <row r="33" spans="12:14" ht="15" x14ac:dyDescent="0.25">
      <c r="L33" s="33"/>
      <c r="M33" s="33"/>
      <c r="N33" s="33"/>
    </row>
    <row r="34" spans="12:14" ht="15" x14ac:dyDescent="0.25">
      <c r="L34" s="33"/>
      <c r="M34" s="33"/>
      <c r="N34" s="33"/>
    </row>
    <row r="35" spans="12:14" ht="15" x14ac:dyDescent="0.25">
      <c r="L35" s="33"/>
      <c r="M35" s="33"/>
      <c r="N35" s="33"/>
    </row>
    <row r="36" spans="12:14" ht="15" x14ac:dyDescent="0.25">
      <c r="L36" s="33"/>
      <c r="M36" s="33"/>
      <c r="N36" s="33"/>
    </row>
    <row r="37" spans="12:14" ht="15" x14ac:dyDescent="0.25">
      <c r="L37" s="33"/>
      <c r="M37" s="33"/>
      <c r="N37" s="33"/>
    </row>
    <row r="38" spans="12:14" ht="15" x14ac:dyDescent="0.25">
      <c r="L38" s="33"/>
      <c r="M38" s="33"/>
      <c r="N38" s="33"/>
    </row>
  </sheetData>
  <mergeCells count="3">
    <mergeCell ref="E8:I8"/>
    <mergeCell ref="E9:H9"/>
    <mergeCell ref="B1:I1"/>
  </mergeCells>
  <phoneticPr fontId="2" type="noConversion"/>
  <pageMargins left="0.5" right="0.5" top="0.5" bottom="0.5" header="0.5" footer="0.5"/>
  <pageSetup orientation="portrait" r:id="rId1"/>
  <headerFooter alignWithMargins="0">
    <oddHeader>&amp;CJudd's Reproductions:
Part II Variance Analysis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59999389629810485"/>
  </sheetPr>
  <dimension ref="A1:R55"/>
  <sheetViews>
    <sheetView topLeftCell="C6" workbookViewId="0">
      <selection activeCell="J17" sqref="J17:J19"/>
    </sheetView>
  </sheetViews>
  <sheetFormatPr defaultRowHeight="12.75" x14ac:dyDescent="0.2"/>
  <cols>
    <col min="3" max="3" width="7.5703125" customWidth="1"/>
    <col min="4" max="4" width="9" customWidth="1"/>
    <col min="5" max="5" width="9.28515625" bestFit="1" customWidth="1"/>
    <col min="6" max="6" width="11.140625" customWidth="1"/>
    <col min="7" max="7" width="9.28515625" bestFit="1" customWidth="1"/>
    <col min="8" max="8" width="11" customWidth="1"/>
    <col min="9" max="9" width="14.5703125" customWidth="1"/>
    <col min="10" max="10" width="16.7109375" customWidth="1"/>
    <col min="11" max="11" width="3.7109375" customWidth="1"/>
    <col min="13" max="13" width="6.28515625" customWidth="1"/>
  </cols>
  <sheetData>
    <row r="1" spans="1:11" hidden="1" x14ac:dyDescent="0.2"/>
    <row r="2" spans="1:11" ht="15.75" x14ac:dyDescent="0.25">
      <c r="A2" s="5"/>
      <c r="B2" s="5"/>
      <c r="C2" s="5"/>
      <c r="D2" s="5"/>
      <c r="E2" s="429" t="s">
        <v>70</v>
      </c>
      <c r="F2" s="429"/>
      <c r="G2" s="429"/>
      <c r="H2" s="429"/>
      <c r="I2" s="429"/>
    </row>
    <row r="3" spans="1:11" ht="17.25" customHeight="1" x14ac:dyDescent="0.2"/>
    <row r="5" spans="1:11" x14ac:dyDescent="0.2">
      <c r="A5" s="56"/>
      <c r="B5" s="22"/>
      <c r="C5" s="22"/>
      <c r="D5" s="22"/>
      <c r="E5" s="22"/>
      <c r="F5" s="22"/>
      <c r="G5" s="22"/>
      <c r="H5" s="22"/>
      <c r="I5" s="22"/>
      <c r="J5" s="22"/>
    </row>
    <row r="6" spans="1:11" x14ac:dyDescent="0.2">
      <c r="B6" s="22"/>
      <c r="C6" s="22"/>
      <c r="D6" s="22"/>
      <c r="E6" s="22"/>
      <c r="F6" s="22"/>
      <c r="G6" s="22"/>
      <c r="H6" s="22"/>
      <c r="I6" s="22"/>
      <c r="J6" s="22"/>
    </row>
    <row r="7" spans="1:11" ht="15" x14ac:dyDescent="0.2">
      <c r="A7" s="15"/>
      <c r="B7" s="22"/>
      <c r="C7" s="22"/>
      <c r="D7" s="22"/>
      <c r="E7" s="22"/>
      <c r="F7" s="22"/>
    </row>
    <row r="8" spans="1:11" ht="15.75" x14ac:dyDescent="0.25">
      <c r="H8" s="62"/>
      <c r="K8" s="21"/>
    </row>
    <row r="9" spans="1:11" x14ac:dyDescent="0.2">
      <c r="E9" s="433" t="s">
        <v>106</v>
      </c>
      <c r="F9" s="433"/>
      <c r="G9" s="433"/>
      <c r="H9" s="433"/>
      <c r="I9" s="433"/>
      <c r="K9" s="28"/>
    </row>
    <row r="10" spans="1:11" ht="13.5" thickBot="1" x14ac:dyDescent="0.25">
      <c r="K10" s="28"/>
    </row>
    <row r="11" spans="1:11" ht="13.5" hidden="1" thickBot="1" x14ac:dyDescent="0.25">
      <c r="K11" s="31"/>
    </row>
    <row r="12" spans="1:11" ht="15.75" thickBot="1" x14ac:dyDescent="0.25">
      <c r="A12" s="16"/>
      <c r="B12" s="16"/>
      <c r="C12" s="16"/>
      <c r="D12" s="17"/>
      <c r="E12" s="430" t="s">
        <v>80</v>
      </c>
      <c r="F12" s="431"/>
      <c r="G12" s="431"/>
      <c r="H12" s="431"/>
      <c r="I12" s="432"/>
    </row>
    <row r="13" spans="1:11" x14ac:dyDescent="0.2">
      <c r="A13" s="46" t="s">
        <v>42</v>
      </c>
      <c r="B13" s="138"/>
      <c r="C13" s="138"/>
      <c r="D13" s="139"/>
    </row>
    <row r="14" spans="1:11" x14ac:dyDescent="0.2">
      <c r="E14" s="36" t="s">
        <v>35</v>
      </c>
      <c r="F14" s="47"/>
      <c r="G14" s="37" t="s">
        <v>2</v>
      </c>
      <c r="H14" s="47"/>
      <c r="I14" s="37" t="s">
        <v>8</v>
      </c>
      <c r="J14" s="38" t="s">
        <v>82</v>
      </c>
    </row>
    <row r="15" spans="1:11" x14ac:dyDescent="0.2">
      <c r="A15" s="43"/>
      <c r="B15" s="43"/>
      <c r="C15" s="344">
        <v>1020</v>
      </c>
      <c r="D15" s="45" t="s">
        <v>27</v>
      </c>
      <c r="E15" s="39" t="s">
        <v>9</v>
      </c>
      <c r="F15" s="40"/>
      <c r="G15" s="40" t="s">
        <v>8</v>
      </c>
      <c r="H15" s="40"/>
      <c r="I15" s="40" t="s">
        <v>41</v>
      </c>
      <c r="J15" s="140" t="s">
        <v>8</v>
      </c>
    </row>
    <row r="16" spans="1:11" x14ac:dyDescent="0.2">
      <c r="A16" s="179" t="s">
        <v>12</v>
      </c>
      <c r="B16" s="180"/>
      <c r="C16" s="180"/>
      <c r="D16" s="180"/>
      <c r="E16" s="48"/>
      <c r="F16" s="47"/>
      <c r="G16" s="47"/>
      <c r="H16" s="47"/>
      <c r="I16" s="49"/>
      <c r="J16" s="345" t="s">
        <v>108</v>
      </c>
    </row>
    <row r="17" spans="1:18" x14ac:dyDescent="0.2">
      <c r="A17" s="50" t="s">
        <v>22</v>
      </c>
      <c r="B17" s="44"/>
      <c r="C17" s="44"/>
      <c r="D17" s="7"/>
      <c r="E17" s="51">
        <v>1</v>
      </c>
      <c r="F17" s="7" t="s">
        <v>23</v>
      </c>
      <c r="G17" s="52">
        <v>30</v>
      </c>
      <c r="H17" s="7" t="s">
        <v>29</v>
      </c>
      <c r="I17" s="53">
        <f>E17*G17</f>
        <v>30</v>
      </c>
      <c r="J17" s="417">
        <f>I17*C15</f>
        <v>30600</v>
      </c>
    </row>
    <row r="18" spans="1:18" x14ac:dyDescent="0.2">
      <c r="A18" s="50" t="s">
        <v>24</v>
      </c>
      <c r="B18" s="44"/>
      <c r="C18" s="44"/>
      <c r="D18" s="7"/>
      <c r="E18" s="51">
        <v>0.4</v>
      </c>
      <c r="F18" s="7" t="s">
        <v>25</v>
      </c>
      <c r="G18" s="52">
        <v>24</v>
      </c>
      <c r="H18" s="7" t="s">
        <v>30</v>
      </c>
      <c r="I18" s="53">
        <f>G18*E18</f>
        <v>9.6000000000000014</v>
      </c>
      <c r="J18" s="415">
        <f>I18*C15</f>
        <v>9792.0000000000018</v>
      </c>
    </row>
    <row r="19" spans="1:18" x14ac:dyDescent="0.2">
      <c r="A19" s="50" t="s">
        <v>26</v>
      </c>
      <c r="B19" s="44"/>
      <c r="C19" s="44"/>
      <c r="D19" s="7"/>
      <c r="E19" s="51">
        <f>E18*1.5</f>
        <v>0.60000000000000009</v>
      </c>
      <c r="F19" s="7" t="s">
        <v>25</v>
      </c>
      <c r="G19" s="52">
        <v>14</v>
      </c>
      <c r="H19" s="7" t="s">
        <v>30</v>
      </c>
      <c r="I19" s="53">
        <f>E19*G19</f>
        <v>8.4000000000000021</v>
      </c>
      <c r="J19" s="415">
        <f>I19*C15</f>
        <v>8568.0000000000018</v>
      </c>
    </row>
    <row r="20" spans="1:18" x14ac:dyDescent="0.2">
      <c r="A20" s="54"/>
      <c r="B20" s="43"/>
      <c r="C20" s="43"/>
      <c r="D20" s="43"/>
      <c r="E20" s="54"/>
      <c r="F20" s="43"/>
      <c r="G20" s="43"/>
      <c r="H20" s="43"/>
      <c r="I20" s="55"/>
      <c r="J20" s="61"/>
    </row>
    <row r="21" spans="1:18" x14ac:dyDescent="0.2">
      <c r="J21" s="275">
        <f>SUM(J17:J20)</f>
        <v>48960</v>
      </c>
    </row>
    <row r="22" spans="1:18" ht="15" x14ac:dyDescent="0.25">
      <c r="A22" s="368" t="s">
        <v>116</v>
      </c>
      <c r="B22" s="22" t="s">
        <v>81</v>
      </c>
      <c r="C22" s="22"/>
      <c r="D22" s="22"/>
      <c r="E22" s="22"/>
      <c r="G22" s="2"/>
      <c r="H22" s="2"/>
    </row>
    <row r="23" spans="1:18" x14ac:dyDescent="0.2">
      <c r="L23" s="29"/>
      <c r="M23" s="29"/>
      <c r="N23" s="29"/>
      <c r="O23" s="29"/>
      <c r="P23" s="2"/>
      <c r="Q23" s="2"/>
      <c r="R23" s="2"/>
    </row>
    <row r="24" spans="1:18" x14ac:dyDescent="0.2">
      <c r="A24" s="56"/>
      <c r="B24" s="56"/>
      <c r="C24" s="56"/>
      <c r="D24" s="57"/>
      <c r="E24" s="57"/>
      <c r="F24" s="57"/>
      <c r="G24" s="58"/>
      <c r="H24" s="57"/>
      <c r="I24" s="59"/>
      <c r="J24" s="22"/>
      <c r="L24" s="2"/>
      <c r="M24" s="2"/>
      <c r="N24" s="2"/>
      <c r="O24" s="2"/>
      <c r="P24" s="2"/>
      <c r="Q24" s="2"/>
      <c r="R24" s="2"/>
    </row>
    <row r="25" spans="1:18" x14ac:dyDescent="0.2">
      <c r="A25" s="56"/>
      <c r="B25" s="22"/>
      <c r="C25" s="22"/>
      <c r="D25" s="22"/>
      <c r="E25" s="22"/>
      <c r="F25" s="22"/>
      <c r="G25" s="22"/>
      <c r="H25" s="22"/>
      <c r="I25" s="22"/>
      <c r="J25" s="22"/>
      <c r="L25" s="2"/>
      <c r="M25" s="2"/>
      <c r="N25" s="2"/>
      <c r="O25" s="2"/>
      <c r="P25" s="2"/>
      <c r="Q25" s="2"/>
      <c r="R25" s="2"/>
    </row>
    <row r="26" spans="1:18" x14ac:dyDescent="0.2">
      <c r="A26" s="56"/>
      <c r="B26" s="22"/>
      <c r="C26" s="22"/>
      <c r="D26" s="22"/>
      <c r="E26" s="22"/>
      <c r="F26" s="22"/>
      <c r="G26" s="22"/>
      <c r="H26" s="22"/>
      <c r="I26" s="22"/>
      <c r="J26" s="22"/>
      <c r="L26" s="2"/>
      <c r="M26" s="2"/>
      <c r="N26" s="2"/>
      <c r="O26" s="2"/>
      <c r="P26" s="2"/>
      <c r="Q26" s="2"/>
      <c r="R26" s="2"/>
    </row>
    <row r="27" spans="1:18" x14ac:dyDescent="0.2">
      <c r="A27" s="56"/>
      <c r="B27" s="56"/>
      <c r="C27" s="56"/>
      <c r="D27" s="57"/>
      <c r="E27" s="57"/>
      <c r="F27" s="57"/>
      <c r="G27" s="58"/>
      <c r="H27" s="57"/>
      <c r="I27" s="59"/>
      <c r="J27" s="22"/>
    </row>
    <row r="28" spans="1:18" x14ac:dyDescent="0.2">
      <c r="A28" s="56"/>
    </row>
    <row r="29" spans="1:18" x14ac:dyDescent="0.2">
      <c r="A29" s="56"/>
    </row>
    <row r="31" spans="1:18" ht="13.5" hidden="1" customHeight="1" thickBot="1" x14ac:dyDescent="0.25"/>
    <row r="32" spans="1:18" hidden="1" x14ac:dyDescent="0.2"/>
    <row r="34" spans="1:9" hidden="1" x14ac:dyDescent="0.2"/>
    <row r="36" spans="1:9" hidden="1" x14ac:dyDescent="0.2"/>
    <row r="41" spans="1:9" x14ac:dyDescent="0.2">
      <c r="A41" s="2"/>
      <c r="B41" s="2"/>
      <c r="C41" s="2"/>
      <c r="D41" s="2"/>
      <c r="E41" s="4"/>
      <c r="F41" s="6"/>
      <c r="G41" s="6"/>
      <c r="H41" s="7"/>
      <c r="I41" s="9"/>
    </row>
    <row r="42" spans="1:9" x14ac:dyDescent="0.2">
      <c r="A42" s="12"/>
      <c r="B42" s="2"/>
      <c r="C42" s="2"/>
      <c r="D42" s="2"/>
      <c r="E42" s="1"/>
      <c r="F42" s="6"/>
      <c r="G42" s="6"/>
      <c r="H42" s="7"/>
      <c r="I42" s="9"/>
    </row>
    <row r="43" spans="1:9" x14ac:dyDescent="0.2">
      <c r="A43" s="3"/>
      <c r="B43" s="8"/>
      <c r="C43" s="8"/>
      <c r="D43" s="2"/>
      <c r="E43" s="4"/>
      <c r="F43" s="6"/>
      <c r="G43" s="6"/>
      <c r="H43" s="7"/>
      <c r="I43" s="9"/>
    </row>
    <row r="44" spans="1:9" x14ac:dyDescent="0.2">
      <c r="A44" s="3"/>
      <c r="B44" s="8"/>
      <c r="C44" s="8"/>
      <c r="D44" s="2"/>
      <c r="E44" s="4"/>
      <c r="F44" s="6"/>
      <c r="G44" s="6"/>
      <c r="H44" s="7"/>
      <c r="I44" s="9"/>
    </row>
    <row r="45" spans="1:9" x14ac:dyDescent="0.2">
      <c r="A45" s="3"/>
      <c r="B45" s="8"/>
      <c r="C45" s="8"/>
      <c r="D45" s="2"/>
      <c r="E45" s="4"/>
      <c r="F45" s="6"/>
      <c r="G45" s="10"/>
      <c r="H45" s="7"/>
      <c r="I45" s="11"/>
    </row>
    <row r="46" spans="1:9" x14ac:dyDescent="0.2">
      <c r="A46" s="2"/>
      <c r="B46" s="2"/>
      <c r="C46" s="2"/>
      <c r="D46" s="2"/>
      <c r="E46" s="4"/>
      <c r="F46" s="6"/>
      <c r="G46" s="6"/>
      <c r="H46" s="7"/>
      <c r="I46" s="9"/>
    </row>
    <row r="47" spans="1:9" x14ac:dyDescent="0.2">
      <c r="A47" s="13"/>
      <c r="B47" s="2"/>
      <c r="C47" s="2"/>
      <c r="D47" s="2"/>
      <c r="E47" s="1"/>
      <c r="F47" s="6"/>
      <c r="G47" s="6"/>
      <c r="H47" s="7"/>
      <c r="I47" s="9"/>
    </row>
    <row r="48" spans="1:9" x14ac:dyDescent="0.2">
      <c r="A48" s="3"/>
      <c r="D48" s="2"/>
      <c r="E48" s="6"/>
      <c r="F48" s="6"/>
      <c r="G48" s="6"/>
      <c r="H48" s="7"/>
      <c r="I48" s="9"/>
    </row>
    <row r="49" spans="1:9" x14ac:dyDescent="0.2">
      <c r="A49" s="3"/>
      <c r="D49" s="2"/>
      <c r="E49" s="6"/>
      <c r="F49" s="6"/>
      <c r="G49" s="6"/>
      <c r="H49" s="7"/>
      <c r="I49" s="9"/>
    </row>
    <row r="50" spans="1:9" x14ac:dyDescent="0.2">
      <c r="A50" s="3"/>
      <c r="D50" s="2"/>
      <c r="E50" s="6"/>
      <c r="F50" s="6"/>
      <c r="G50" s="10"/>
      <c r="H50" s="7"/>
      <c r="I50" s="11"/>
    </row>
    <row r="51" spans="1:9" x14ac:dyDescent="0.2">
      <c r="E51" s="6"/>
      <c r="F51" s="6"/>
      <c r="G51" s="6"/>
      <c r="H51" s="7"/>
      <c r="I51" s="9"/>
    </row>
    <row r="52" spans="1:9" x14ac:dyDescent="0.2">
      <c r="A52" s="14"/>
      <c r="E52" s="6"/>
      <c r="F52" s="6"/>
      <c r="G52" s="6"/>
      <c r="H52" s="7"/>
      <c r="I52" s="9"/>
    </row>
    <row r="53" spans="1:9" x14ac:dyDescent="0.2">
      <c r="A53" s="3"/>
      <c r="B53" s="8"/>
      <c r="C53" s="8"/>
      <c r="E53" s="4"/>
      <c r="F53" s="6"/>
      <c r="G53" s="10"/>
      <c r="H53" s="7"/>
      <c r="I53" s="11"/>
    </row>
    <row r="54" spans="1:9" x14ac:dyDescent="0.2">
      <c r="A54" s="3"/>
      <c r="B54" s="8"/>
      <c r="C54" s="8"/>
      <c r="E54" s="6"/>
      <c r="F54" s="6"/>
      <c r="G54" s="10"/>
      <c r="H54" s="7"/>
      <c r="I54" s="11"/>
    </row>
    <row r="55" spans="1:9" x14ac:dyDescent="0.2">
      <c r="A55" s="3"/>
      <c r="B55" s="8"/>
      <c r="C55" s="8"/>
      <c r="E55" s="6"/>
      <c r="F55" s="6"/>
      <c r="G55" s="10"/>
      <c r="H55" s="7"/>
      <c r="I55" s="11"/>
    </row>
  </sheetData>
  <mergeCells count="3">
    <mergeCell ref="E2:I2"/>
    <mergeCell ref="E12:I12"/>
    <mergeCell ref="E9:I9"/>
  </mergeCells>
  <phoneticPr fontId="2" type="noConversion"/>
  <pageMargins left="0.5" right="0.5" top="1" bottom="1" header="0.5" footer="0.5"/>
  <pageSetup orientation="landscape" horizontalDpi="4294967294" r:id="rId1"/>
  <headerFooter alignWithMargins="0"/>
  <ignoredErrors>
    <ignoredError sqref="I1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4" tint="0.39997558519241921"/>
  </sheetPr>
  <dimension ref="A1:W38"/>
  <sheetViews>
    <sheetView topLeftCell="A7" workbookViewId="0">
      <selection activeCell="B8" sqref="B8:I29"/>
    </sheetView>
  </sheetViews>
  <sheetFormatPr defaultRowHeight="12.75" x14ac:dyDescent="0.2"/>
  <cols>
    <col min="6" max="6" width="10.7109375" bestFit="1" customWidth="1"/>
  </cols>
  <sheetData>
    <row r="1" spans="1:23" ht="15.75" x14ac:dyDescent="0.25">
      <c r="B1" s="429" t="s">
        <v>118</v>
      </c>
      <c r="C1" s="429"/>
      <c r="D1" s="429"/>
      <c r="E1" s="429"/>
      <c r="F1" s="429"/>
      <c r="G1" s="429"/>
      <c r="H1" s="429"/>
      <c r="I1" s="429"/>
    </row>
    <row r="6" spans="1:23" ht="15.75" x14ac:dyDescent="0.25">
      <c r="I6" s="5"/>
      <c r="J6" s="5"/>
      <c r="K6" s="5"/>
    </row>
    <row r="7" spans="1:23" ht="15.75" x14ac:dyDescent="0.25">
      <c r="I7" s="5"/>
      <c r="J7" s="5"/>
      <c r="K7" s="5"/>
    </row>
    <row r="8" spans="1:23" ht="15.75" x14ac:dyDescent="0.25">
      <c r="B8" s="107"/>
      <c r="E8" s="369"/>
      <c r="F8" s="370"/>
      <c r="G8" s="371" t="s">
        <v>105</v>
      </c>
      <c r="H8" s="371"/>
      <c r="I8" s="372"/>
      <c r="J8" s="2"/>
      <c r="K8" s="2"/>
      <c r="L8" s="2"/>
      <c r="N8" s="171"/>
      <c r="O8" s="171"/>
      <c r="P8" s="171"/>
      <c r="Q8" s="171"/>
      <c r="R8" s="171"/>
      <c r="S8" s="171"/>
      <c r="T8" s="171"/>
      <c r="U8" s="171"/>
      <c r="V8" s="171"/>
      <c r="W8" s="171"/>
    </row>
    <row r="9" spans="1:23" ht="16.5" thickBot="1" x14ac:dyDescent="0.3">
      <c r="A9" s="5"/>
      <c r="B9" s="107"/>
      <c r="C9" s="107"/>
      <c r="D9" s="2"/>
      <c r="E9" s="436" t="s">
        <v>77</v>
      </c>
      <c r="F9" s="437"/>
      <c r="G9" s="438" t="s">
        <v>76</v>
      </c>
      <c r="H9" s="438"/>
      <c r="I9" s="439"/>
      <c r="J9" s="2"/>
      <c r="K9" s="42"/>
      <c r="N9" s="171"/>
      <c r="O9" s="172"/>
      <c r="P9" s="173"/>
      <c r="Q9" s="173"/>
      <c r="R9" s="434"/>
      <c r="S9" s="434"/>
      <c r="T9" s="434"/>
      <c r="U9" s="434"/>
      <c r="V9" s="434"/>
      <c r="W9" s="171"/>
    </row>
    <row r="10" spans="1:23" ht="16.5" thickBot="1" x14ac:dyDescent="0.3">
      <c r="A10" s="5"/>
      <c r="B10" s="116"/>
      <c r="C10" s="116"/>
      <c r="D10" s="117"/>
      <c r="E10" s="276" t="s">
        <v>78</v>
      </c>
      <c r="F10" s="252" t="s">
        <v>8</v>
      </c>
      <c r="G10" s="431" t="s">
        <v>9</v>
      </c>
      <c r="H10" s="432"/>
      <c r="I10" s="132" t="s">
        <v>79</v>
      </c>
      <c r="N10" s="171"/>
      <c r="O10" s="173"/>
      <c r="P10" s="173"/>
      <c r="Q10" s="173"/>
      <c r="R10" s="435"/>
      <c r="S10" s="435"/>
      <c r="T10" s="435"/>
      <c r="U10" s="435"/>
      <c r="V10" s="174"/>
      <c r="W10" s="171"/>
    </row>
    <row r="11" spans="1:23" ht="16.5" thickBot="1" x14ac:dyDescent="0.3">
      <c r="A11" s="5"/>
      <c r="B11" s="152" t="s">
        <v>99</v>
      </c>
      <c r="C11" s="153"/>
      <c r="D11" s="153"/>
      <c r="E11" s="277">
        <v>1050</v>
      </c>
      <c r="F11" s="278"/>
      <c r="G11" s="124"/>
      <c r="H11" s="2"/>
      <c r="I11" s="163"/>
      <c r="N11" s="171"/>
      <c r="O11" s="172"/>
      <c r="P11" s="173"/>
      <c r="Q11" s="173"/>
      <c r="R11" s="174"/>
      <c r="S11" s="171"/>
      <c r="T11" s="174"/>
      <c r="U11" s="173"/>
      <c r="V11" s="173"/>
      <c r="W11" s="171"/>
    </row>
    <row r="12" spans="1:23" ht="15.75" x14ac:dyDescent="0.25">
      <c r="A12" s="5"/>
      <c r="B12" s="158" t="s">
        <v>22</v>
      </c>
      <c r="C12" s="135"/>
      <c r="D12" s="135"/>
      <c r="E12" s="279"/>
      <c r="F12" s="420">
        <f>'Jan Actual'!I14</f>
        <v>33075</v>
      </c>
      <c r="G12" s="122">
        <f>'Jan Actual'!F14</f>
        <v>1050</v>
      </c>
      <c r="H12" s="123" t="s">
        <v>27</v>
      </c>
      <c r="I12" s="168">
        <f>'Jan Actual'!H14</f>
        <v>31.5</v>
      </c>
      <c r="M12" s="22"/>
      <c r="N12" s="22"/>
      <c r="V12" s="177"/>
      <c r="W12" s="171"/>
    </row>
    <row r="13" spans="1:23" ht="15.75" x14ac:dyDescent="0.25">
      <c r="A13" s="5"/>
      <c r="B13" s="167" t="s">
        <v>24</v>
      </c>
      <c r="C13" s="151"/>
      <c r="D13" s="151"/>
      <c r="E13" s="280"/>
      <c r="F13" s="281">
        <f>'Jan Actual'!I15</f>
        <v>8099.7</v>
      </c>
      <c r="G13" s="269">
        <f>'Jan Actual'!F15</f>
        <v>367.5</v>
      </c>
      <c r="H13" s="29" t="s">
        <v>25</v>
      </c>
      <c r="I13" s="270">
        <f>'Jan Actual'!H15</f>
        <v>22.04</v>
      </c>
      <c r="M13" s="22"/>
      <c r="N13" s="22"/>
      <c r="O13" s="22"/>
      <c r="P13" s="22"/>
      <c r="Q13" s="22"/>
      <c r="R13" s="22"/>
      <c r="S13" s="22"/>
      <c r="T13" s="22"/>
      <c r="V13" s="177"/>
      <c r="W13" s="171"/>
    </row>
    <row r="14" spans="1:23" ht="16.5" thickBot="1" x14ac:dyDescent="0.3">
      <c r="A14" s="5"/>
      <c r="B14" s="136" t="s">
        <v>26</v>
      </c>
      <c r="C14" s="137"/>
      <c r="D14" s="137"/>
      <c r="E14" s="282"/>
      <c r="F14" s="421">
        <f>'Jan Actual'!I16</f>
        <v>10148.880000000001</v>
      </c>
      <c r="G14" s="128">
        <f>'Jan Actual'!F16</f>
        <v>588</v>
      </c>
      <c r="H14" s="129" t="s">
        <v>25</v>
      </c>
      <c r="I14" s="170">
        <f>'Jan Actual'!H16</f>
        <v>17.260000000000002</v>
      </c>
      <c r="M14" s="22"/>
      <c r="N14" s="22"/>
      <c r="O14" s="22"/>
      <c r="P14" s="22"/>
      <c r="Q14" s="22"/>
      <c r="R14" s="22"/>
      <c r="S14" s="22"/>
      <c r="T14" s="22"/>
      <c r="V14" s="177"/>
      <c r="W14" s="171"/>
    </row>
    <row r="15" spans="1:23" ht="16.5" thickBot="1" x14ac:dyDescent="0.3">
      <c r="A15" s="5"/>
      <c r="B15" s="118"/>
      <c r="C15" s="120"/>
      <c r="D15" s="119"/>
      <c r="E15" s="280"/>
      <c r="F15" s="422"/>
      <c r="G15" s="124"/>
      <c r="H15" s="2"/>
      <c r="I15" s="125"/>
      <c r="N15" s="171"/>
      <c r="O15" s="173"/>
      <c r="P15" s="173"/>
      <c r="Q15" s="173"/>
      <c r="R15" s="173"/>
      <c r="S15" s="173"/>
      <c r="T15" s="173"/>
      <c r="U15" s="173"/>
      <c r="V15" s="177"/>
      <c r="W15" s="171"/>
    </row>
    <row r="16" spans="1:23" ht="15.75" thickBot="1" x14ac:dyDescent="0.3">
      <c r="B16" s="154" t="s">
        <v>39</v>
      </c>
      <c r="C16" s="155"/>
      <c r="D16" s="155"/>
      <c r="E16" s="277">
        <v>220</v>
      </c>
      <c r="F16" s="422"/>
      <c r="G16" s="124"/>
      <c r="H16" s="2"/>
      <c r="I16" s="125"/>
      <c r="J16" t="s">
        <v>46</v>
      </c>
      <c r="N16" s="171"/>
      <c r="O16" s="172"/>
      <c r="P16" s="173"/>
      <c r="Q16" s="173"/>
      <c r="R16" s="173"/>
      <c r="S16" s="173"/>
      <c r="T16" s="173"/>
      <c r="U16" s="173"/>
      <c r="V16" s="177"/>
      <c r="W16" s="171"/>
    </row>
    <row r="17" spans="1:23" ht="15" x14ac:dyDescent="0.25">
      <c r="B17" s="158" t="s">
        <v>22</v>
      </c>
      <c r="C17" s="165"/>
      <c r="D17" s="135"/>
      <c r="E17" s="279"/>
      <c r="F17" s="420">
        <v>56133</v>
      </c>
      <c r="G17" s="122">
        <v>1782</v>
      </c>
      <c r="H17" s="123" t="s">
        <v>27</v>
      </c>
      <c r="I17" s="168">
        <v>31.5</v>
      </c>
      <c r="N17" s="171"/>
      <c r="O17" s="175"/>
      <c r="P17" s="175"/>
      <c r="Q17" s="175"/>
      <c r="R17" s="173"/>
      <c r="S17" s="173"/>
      <c r="T17" s="176"/>
      <c r="U17" s="173"/>
      <c r="V17" s="177"/>
      <c r="W17" s="171"/>
    </row>
    <row r="18" spans="1:23" ht="15" x14ac:dyDescent="0.25">
      <c r="B18" s="126" t="s">
        <v>24</v>
      </c>
      <c r="C18" s="127"/>
      <c r="D18" s="127"/>
      <c r="E18" s="280"/>
      <c r="F18" s="422">
        <v>10667.36</v>
      </c>
      <c r="G18" s="124">
        <v>484</v>
      </c>
      <c r="H18" s="2" t="s">
        <v>25</v>
      </c>
      <c r="I18" s="169">
        <v>22.04</v>
      </c>
      <c r="N18" s="171"/>
      <c r="O18" s="175"/>
      <c r="P18" s="175"/>
      <c r="Q18" s="175"/>
      <c r="R18" s="173"/>
      <c r="S18" s="173"/>
      <c r="T18" s="176"/>
      <c r="U18" s="173"/>
      <c r="V18" s="177"/>
      <c r="W18" s="171"/>
    </row>
    <row r="19" spans="1:23" ht="15.75" thickBot="1" x14ac:dyDescent="0.3">
      <c r="B19" s="136" t="s">
        <v>26</v>
      </c>
      <c r="C19" s="137"/>
      <c r="D19" s="137"/>
      <c r="E19" s="282"/>
      <c r="F19" s="421">
        <v>13366.144</v>
      </c>
      <c r="G19" s="128">
        <v>774.4</v>
      </c>
      <c r="H19" s="129" t="s">
        <v>25</v>
      </c>
      <c r="I19" s="170">
        <v>17.260000000000002</v>
      </c>
      <c r="N19" s="171"/>
      <c r="O19" s="175"/>
      <c r="P19" s="175"/>
      <c r="Q19" s="175"/>
      <c r="R19" s="173"/>
      <c r="S19" s="173"/>
      <c r="T19" s="176"/>
      <c r="U19" s="173"/>
      <c r="V19" s="177"/>
      <c r="W19" s="171"/>
    </row>
    <row r="20" spans="1:23" ht="15.75" thickBot="1" x14ac:dyDescent="0.3">
      <c r="B20" s="126"/>
      <c r="C20" s="127"/>
      <c r="D20" s="119"/>
      <c r="E20" s="280"/>
      <c r="F20" s="422"/>
      <c r="G20" s="124"/>
      <c r="H20" s="2"/>
      <c r="I20" s="125"/>
      <c r="N20" s="171"/>
      <c r="O20" s="178"/>
      <c r="P20" s="173"/>
      <c r="Q20" s="173"/>
      <c r="R20" s="173"/>
      <c r="S20" s="173"/>
      <c r="T20" s="173"/>
      <c r="U20" s="173"/>
      <c r="V20" s="177"/>
      <c r="W20" s="171"/>
    </row>
    <row r="21" spans="1:23" ht="15.75" thickBot="1" x14ac:dyDescent="0.3">
      <c r="B21" s="156" t="s">
        <v>40</v>
      </c>
      <c r="C21" s="157"/>
      <c r="D21" s="157"/>
      <c r="E21" s="277">
        <v>100</v>
      </c>
      <c r="F21" s="422"/>
      <c r="G21" s="124"/>
      <c r="H21" s="2"/>
      <c r="I21" s="125"/>
      <c r="N21" s="171"/>
      <c r="O21" s="172"/>
      <c r="P21" s="173"/>
      <c r="Q21" s="173"/>
      <c r="R21" s="173"/>
      <c r="S21" s="173"/>
      <c r="T21" s="173"/>
      <c r="U21" s="173"/>
      <c r="V21" s="177"/>
      <c r="W21" s="171"/>
    </row>
    <row r="22" spans="1:23" ht="15" x14ac:dyDescent="0.25">
      <c r="B22" s="158" t="s">
        <v>22</v>
      </c>
      <c r="C22" s="166"/>
      <c r="D22" s="135"/>
      <c r="E22" s="283"/>
      <c r="F22" s="420">
        <v>48510</v>
      </c>
      <c r="G22" s="122">
        <v>1540</v>
      </c>
      <c r="H22" s="123" t="s">
        <v>27</v>
      </c>
      <c r="I22" s="168">
        <v>31.5</v>
      </c>
      <c r="N22" s="171"/>
      <c r="O22" s="175"/>
      <c r="P22" s="175"/>
      <c r="Q22" s="175"/>
      <c r="R22" s="173"/>
      <c r="S22" s="173"/>
      <c r="T22" s="176"/>
      <c r="U22" s="173"/>
      <c r="V22" s="177"/>
      <c r="W22" s="171"/>
    </row>
    <row r="23" spans="1:23" ht="15" x14ac:dyDescent="0.25">
      <c r="B23" s="126" t="s">
        <v>24</v>
      </c>
      <c r="C23" s="127"/>
      <c r="D23" s="127"/>
      <c r="E23" s="284"/>
      <c r="F23" s="422">
        <v>13664.8</v>
      </c>
      <c r="G23" s="124">
        <v>620</v>
      </c>
      <c r="H23" s="2" t="s">
        <v>25</v>
      </c>
      <c r="I23" s="169">
        <v>22.04</v>
      </c>
      <c r="N23" s="171"/>
      <c r="O23" s="175"/>
      <c r="P23" s="175"/>
      <c r="Q23" s="175"/>
      <c r="R23" s="173"/>
      <c r="S23" s="173"/>
      <c r="T23" s="176"/>
      <c r="U23" s="173"/>
      <c r="V23" s="177"/>
      <c r="W23" s="171"/>
    </row>
    <row r="24" spans="1:23" ht="15.75" thickBot="1" x14ac:dyDescent="0.3">
      <c r="B24" s="136" t="s">
        <v>26</v>
      </c>
      <c r="C24" s="137"/>
      <c r="D24" s="137"/>
      <c r="E24" s="285"/>
      <c r="F24" s="421">
        <v>17121.919999999998</v>
      </c>
      <c r="G24" s="128">
        <v>992</v>
      </c>
      <c r="H24" s="129" t="s">
        <v>25</v>
      </c>
      <c r="I24" s="170">
        <v>17.260000000000002</v>
      </c>
      <c r="N24" s="171"/>
      <c r="O24" s="175"/>
      <c r="P24" s="175"/>
      <c r="Q24" s="175"/>
      <c r="R24" s="173"/>
      <c r="S24" s="173"/>
      <c r="T24" s="176"/>
      <c r="U24" s="173"/>
      <c r="V24" s="177"/>
      <c r="W24" s="171"/>
    </row>
    <row r="25" spans="1:23" ht="15" x14ac:dyDescent="0.25">
      <c r="B25" s="127"/>
      <c r="C25" s="127"/>
      <c r="D25" s="127"/>
      <c r="E25" s="286"/>
      <c r="F25" s="423"/>
      <c r="G25" s="124"/>
      <c r="H25" s="2"/>
      <c r="I25" s="272"/>
      <c r="N25" s="171"/>
      <c r="O25" s="175"/>
      <c r="P25" s="175"/>
      <c r="Q25" s="175"/>
      <c r="R25" s="173"/>
      <c r="S25" s="173"/>
      <c r="T25" s="176"/>
      <c r="U25" s="173"/>
      <c r="V25" s="177"/>
      <c r="W25" s="171"/>
    </row>
    <row r="26" spans="1:23" ht="15" x14ac:dyDescent="0.25">
      <c r="B26" s="151" t="s">
        <v>3</v>
      </c>
      <c r="C26" s="151"/>
      <c r="D26" s="151"/>
      <c r="E26" s="425">
        <f>E11+E16+E21</f>
        <v>1370</v>
      </c>
      <c r="F26" s="423"/>
      <c r="G26" s="124"/>
      <c r="H26" s="2"/>
      <c r="I26" s="272"/>
      <c r="N26" s="171"/>
      <c r="O26" s="175"/>
      <c r="P26" s="175"/>
      <c r="Q26" s="175"/>
      <c r="R26" s="173"/>
      <c r="S26" s="173"/>
      <c r="T26" s="176"/>
      <c r="U26" s="173"/>
      <c r="V26" s="177"/>
      <c r="W26" s="171"/>
    </row>
    <row r="27" spans="1:23" x14ac:dyDescent="0.2">
      <c r="B27" t="s">
        <v>22</v>
      </c>
      <c r="F27" s="419">
        <f>F12+F17+F22</f>
        <v>137718</v>
      </c>
      <c r="N27" s="171"/>
      <c r="O27" s="171"/>
      <c r="P27" s="171"/>
      <c r="Q27" s="171"/>
      <c r="R27" s="171"/>
      <c r="S27" s="171"/>
      <c r="T27" s="171"/>
      <c r="U27" s="171"/>
      <c r="V27" s="171"/>
      <c r="W27" s="171"/>
    </row>
    <row r="28" spans="1:23" ht="15" x14ac:dyDescent="0.25">
      <c r="A28" s="120"/>
      <c r="B28" s="120" t="s">
        <v>24</v>
      </c>
      <c r="C28" s="120"/>
      <c r="D28" s="119"/>
      <c r="E28" s="159"/>
      <c r="F28" s="424">
        <f>+F13+F18+F23</f>
        <v>32431.86</v>
      </c>
      <c r="G28" s="159"/>
      <c r="H28" s="119"/>
      <c r="I28" s="160"/>
      <c r="J28" s="161"/>
      <c r="N28" s="171"/>
      <c r="O28" s="171"/>
      <c r="P28" s="171"/>
      <c r="Q28" s="171"/>
      <c r="R28" s="171"/>
      <c r="S28" s="171"/>
      <c r="T28" s="171"/>
      <c r="U28" s="171"/>
      <c r="V28" s="171"/>
      <c r="W28" s="171"/>
    </row>
    <row r="29" spans="1:23" ht="15" x14ac:dyDescent="0.25">
      <c r="A29" s="119"/>
      <c r="B29" s="119" t="s">
        <v>26</v>
      </c>
      <c r="C29" s="119"/>
      <c r="D29" s="119"/>
      <c r="E29" s="119"/>
      <c r="F29" s="424">
        <f>F14+F19+F24</f>
        <v>40636.944000000003</v>
      </c>
      <c r="G29" s="119"/>
      <c r="H29" s="119"/>
      <c r="I29" s="119"/>
      <c r="J29" s="119"/>
      <c r="K29" s="121"/>
    </row>
    <row r="30" spans="1:23" ht="15" x14ac:dyDescent="0.25">
      <c r="A30" s="119"/>
      <c r="B30" s="119"/>
      <c r="H30" s="119"/>
      <c r="I30" s="119"/>
      <c r="J30" s="119"/>
    </row>
    <row r="31" spans="1:23" ht="15" x14ac:dyDescent="0.25">
      <c r="A31" s="119"/>
      <c r="B31" s="119"/>
      <c r="C31" s="119"/>
      <c r="D31" s="119"/>
      <c r="E31" s="119"/>
      <c r="F31" s="119"/>
      <c r="G31" s="119"/>
      <c r="H31" s="119"/>
      <c r="I31" s="119"/>
      <c r="J31" s="119"/>
    </row>
    <row r="32" spans="1:23" x14ac:dyDescent="0.2">
      <c r="A32" s="12"/>
      <c r="B32" s="12"/>
      <c r="C32" s="12"/>
      <c r="D32" s="12"/>
      <c r="E32" s="12"/>
      <c r="F32" s="12"/>
      <c r="G32" s="12"/>
      <c r="H32" s="12"/>
      <c r="I32" s="2"/>
      <c r="J32" s="2"/>
    </row>
    <row r="35" spans="1:10" x14ac:dyDescent="0.2">
      <c r="J35" s="2"/>
    </row>
    <row r="38" spans="1:10" x14ac:dyDescent="0.2">
      <c r="A38" s="42"/>
    </row>
  </sheetData>
  <mergeCells count="6">
    <mergeCell ref="B1:I1"/>
    <mergeCell ref="R9:V9"/>
    <mergeCell ref="R10:U10"/>
    <mergeCell ref="E9:F9"/>
    <mergeCell ref="G9:I9"/>
    <mergeCell ref="G10:H10"/>
  </mergeCells>
  <phoneticPr fontId="2" type="noConversion"/>
  <pageMargins left="0.75" right="0.75" top="1" bottom="1" header="0.5" footer="0.5"/>
  <pageSetup orientation="portrait" horizontalDpi="0"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3" tint="0.59999389629810485"/>
  </sheetPr>
  <dimension ref="A1:R47"/>
  <sheetViews>
    <sheetView topLeftCell="D1" workbookViewId="0">
      <selection activeCell="H13" sqref="H13"/>
    </sheetView>
  </sheetViews>
  <sheetFormatPr defaultRowHeight="12.75" x14ac:dyDescent="0.2"/>
  <cols>
    <col min="5" max="5" width="1.5703125" customWidth="1"/>
    <col min="7" max="7" width="12.5703125" customWidth="1"/>
    <col min="9" max="9" width="17.28515625" customWidth="1"/>
    <col min="10" max="10" width="3.140625" customWidth="1"/>
    <col min="11" max="11" width="12.7109375" customWidth="1"/>
    <col min="12" max="12" width="3.140625" customWidth="1"/>
  </cols>
  <sheetData>
    <row r="1" spans="1:14" ht="15.75" x14ac:dyDescent="0.25">
      <c r="D1" s="429" t="s">
        <v>117</v>
      </c>
      <c r="E1" s="429"/>
      <c r="F1" s="429"/>
      <c r="G1" s="429"/>
      <c r="H1" s="429"/>
      <c r="I1" s="429"/>
      <c r="J1" s="429"/>
      <c r="K1" s="429"/>
      <c r="L1" s="429"/>
      <c r="M1" s="429"/>
    </row>
    <row r="3" spans="1:14" x14ac:dyDescent="0.2">
      <c r="A3" s="22"/>
      <c r="B3" s="22"/>
      <c r="C3" s="22"/>
      <c r="D3" s="22"/>
      <c r="E3" s="31"/>
    </row>
    <row r="4" spans="1:14" x14ac:dyDescent="0.2">
      <c r="B4" s="22"/>
      <c r="C4" s="22"/>
      <c r="D4" s="22"/>
      <c r="E4" s="22"/>
      <c r="F4" s="22"/>
      <c r="G4" s="22"/>
      <c r="H4" s="22"/>
    </row>
    <row r="5" spans="1:14" ht="15" x14ac:dyDescent="0.2">
      <c r="A5" s="19"/>
      <c r="B5" s="19"/>
      <c r="C5" s="19"/>
      <c r="D5" s="18"/>
    </row>
    <row r="6" spans="1:14" ht="15" x14ac:dyDescent="0.2">
      <c r="A6" s="19"/>
      <c r="B6" s="19"/>
      <c r="C6" s="19"/>
      <c r="D6" s="18"/>
    </row>
    <row r="8" spans="1:14" ht="13.5" thickBot="1" x14ac:dyDescent="0.25"/>
    <row r="9" spans="1:14" ht="15.75" customHeight="1" thickBot="1" x14ac:dyDescent="0.3">
      <c r="A9" s="15"/>
      <c r="B9" s="15"/>
      <c r="C9" s="15"/>
      <c r="D9" s="440" t="s">
        <v>107</v>
      </c>
      <c r="E9" s="441"/>
      <c r="F9" s="441"/>
      <c r="G9" s="441"/>
      <c r="H9" s="441"/>
      <c r="I9" s="442"/>
      <c r="J9" s="2"/>
      <c r="K9" s="253" t="s">
        <v>45</v>
      </c>
      <c r="L9" s="2"/>
      <c r="M9" s="2"/>
      <c r="N9" s="2"/>
    </row>
    <row r="10" spans="1:14" ht="13.5" thickBot="1" x14ac:dyDescent="0.25">
      <c r="A10" s="31"/>
      <c r="B10" s="31"/>
      <c r="C10" s="31"/>
      <c r="D10" s="7"/>
      <c r="E10" s="7"/>
      <c r="F10" s="7"/>
      <c r="G10" s="7"/>
      <c r="H10" s="7"/>
      <c r="I10" s="7"/>
      <c r="J10" s="7"/>
      <c r="L10" s="2"/>
      <c r="M10" s="301"/>
      <c r="N10" s="2"/>
    </row>
    <row r="11" spans="1:14" x14ac:dyDescent="0.2">
      <c r="A11" s="7"/>
      <c r="B11" s="7"/>
      <c r="C11" s="7"/>
      <c r="D11" s="162" t="s">
        <v>31</v>
      </c>
      <c r="E11" s="243"/>
      <c r="F11" s="131" t="s">
        <v>35</v>
      </c>
      <c r="G11" s="243"/>
      <c r="H11" s="243"/>
      <c r="I11" s="244"/>
      <c r="J11" s="7"/>
      <c r="K11" s="133"/>
      <c r="L11" s="2"/>
      <c r="M11" s="301"/>
      <c r="N11" s="2"/>
    </row>
    <row r="12" spans="1:14" ht="13.5" thickBot="1" x14ac:dyDescent="0.25">
      <c r="A12" s="63"/>
      <c r="B12" s="63"/>
      <c r="C12" s="63"/>
      <c r="D12" s="164" t="s">
        <v>7</v>
      </c>
      <c r="E12" s="250"/>
      <c r="F12" s="64" t="s">
        <v>9</v>
      </c>
      <c r="G12" s="250"/>
      <c r="H12" s="251" t="s">
        <v>2</v>
      </c>
      <c r="I12" s="252" t="s">
        <v>47</v>
      </c>
      <c r="J12" s="7"/>
      <c r="K12" s="134" t="s">
        <v>97</v>
      </c>
      <c r="L12" s="2"/>
      <c r="M12" s="301" t="s">
        <v>10</v>
      </c>
      <c r="N12" s="2"/>
    </row>
    <row r="13" spans="1:14" ht="23.25" thickBot="1" x14ac:dyDescent="0.25">
      <c r="A13" s="236" t="s">
        <v>12</v>
      </c>
      <c r="B13" s="237"/>
      <c r="C13" s="237"/>
      <c r="D13" s="245">
        <v>1050</v>
      </c>
      <c r="E13" s="6"/>
      <c r="F13" s="416" t="s">
        <v>21</v>
      </c>
      <c r="G13" s="7"/>
      <c r="H13" s="42" t="s">
        <v>143</v>
      </c>
      <c r="I13" s="347" t="s">
        <v>109</v>
      </c>
      <c r="J13" s="31"/>
      <c r="K13" s="60"/>
    </row>
    <row r="14" spans="1:14" x14ac:dyDescent="0.2">
      <c r="A14" s="44" t="s">
        <v>22</v>
      </c>
      <c r="B14" s="44"/>
      <c r="C14" s="44"/>
      <c r="D14" s="246"/>
      <c r="E14" s="6"/>
      <c r="F14" s="6">
        <v>1050</v>
      </c>
      <c r="G14" s="7" t="s">
        <v>27</v>
      </c>
      <c r="H14" s="241">
        <v>31.5</v>
      </c>
      <c r="I14" s="254">
        <f>H14*F14</f>
        <v>33075</v>
      </c>
      <c r="J14" s="31"/>
      <c r="K14" s="254">
        <f>'Jan Master Budget'!J17</f>
        <v>30600</v>
      </c>
      <c r="M14" s="291">
        <f>K14-I14</f>
        <v>-2475</v>
      </c>
      <c r="N14" s="28" t="s">
        <v>36</v>
      </c>
    </row>
    <row r="15" spans="1:14" x14ac:dyDescent="0.2">
      <c r="A15" s="44" t="s">
        <v>24</v>
      </c>
      <c r="B15" s="44"/>
      <c r="C15" s="44"/>
      <c r="D15" s="246"/>
      <c r="E15" s="6"/>
      <c r="F15" s="6">
        <v>367.5</v>
      </c>
      <c r="G15" s="7" t="s">
        <v>25</v>
      </c>
      <c r="H15" s="242">
        <v>22.04</v>
      </c>
      <c r="I15" s="289">
        <f>H15*F15</f>
        <v>8099.7</v>
      </c>
      <c r="J15" s="31"/>
      <c r="K15" s="255">
        <f>'Jan Master Budget'!J18</f>
        <v>9792.0000000000018</v>
      </c>
      <c r="M15" s="262">
        <f>K15-I15</f>
        <v>1692.300000000002</v>
      </c>
      <c r="N15" s="28" t="s">
        <v>37</v>
      </c>
    </row>
    <row r="16" spans="1:14" ht="13.5" thickBot="1" x14ac:dyDescent="0.25">
      <c r="A16" s="44" t="s">
        <v>26</v>
      </c>
      <c r="B16" s="44"/>
      <c r="C16" s="44"/>
      <c r="D16" s="247"/>
      <c r="E16" s="248"/>
      <c r="F16" s="248">
        <v>588</v>
      </c>
      <c r="G16" s="63" t="s">
        <v>25</v>
      </c>
      <c r="H16" s="249">
        <v>17.260000000000002</v>
      </c>
      <c r="I16" s="290">
        <f>H16*F16</f>
        <v>10148.880000000001</v>
      </c>
      <c r="J16" s="31"/>
      <c r="K16" s="256">
        <f>'Jan Master Budget'!J19</f>
        <v>8568.0000000000018</v>
      </c>
      <c r="M16" s="292">
        <f>K16-I16</f>
        <v>-1580.8799999999992</v>
      </c>
      <c r="N16" s="28" t="s">
        <v>36</v>
      </c>
    </row>
    <row r="17" spans="1:18" ht="13.5" thickBot="1" x14ac:dyDescent="0.25">
      <c r="A17" s="31"/>
      <c r="B17" s="31"/>
      <c r="C17" s="31"/>
      <c r="D17" s="31"/>
      <c r="E17" s="31"/>
      <c r="F17" s="31"/>
      <c r="G17" s="31"/>
      <c r="H17" s="31"/>
      <c r="I17" s="31"/>
      <c r="J17" s="31"/>
      <c r="K17" s="4"/>
      <c r="N17" s="28"/>
    </row>
    <row r="18" spans="1:18" ht="13.5" thickBot="1" x14ac:dyDescent="0.25">
      <c r="A18" s="373"/>
      <c r="B18" s="374"/>
      <c r="C18" s="374"/>
      <c r="D18" s="374"/>
      <c r="E18" s="375"/>
      <c r="F18" s="375"/>
      <c r="G18" s="31"/>
      <c r="H18" s="31"/>
      <c r="I18" s="275">
        <f>SUM(I14:I17)</f>
        <v>51323.58</v>
      </c>
      <c r="J18" s="31"/>
      <c r="K18" s="275">
        <f>SUM(K14:K17)</f>
        <v>48960</v>
      </c>
      <c r="M18" s="257">
        <f>SUM(M14:M17)</f>
        <v>-2363.5799999999972</v>
      </c>
      <c r="N18" s="28" t="s">
        <v>36</v>
      </c>
    </row>
    <row r="20" spans="1:18" ht="15.75" x14ac:dyDescent="0.25">
      <c r="A20" s="287"/>
      <c r="B20" s="288"/>
      <c r="C20" s="288"/>
      <c r="D20" s="288"/>
      <c r="E20" s="288"/>
      <c r="F20" s="223"/>
      <c r="G20" s="223"/>
      <c r="H20" s="346"/>
    </row>
    <row r="22" spans="1:18" ht="15.75" thickBot="1" x14ac:dyDescent="0.3">
      <c r="B22" s="120"/>
      <c r="C22" s="120"/>
      <c r="D22" s="120"/>
      <c r="E22" s="120"/>
      <c r="F22" s="120"/>
      <c r="G22" s="119"/>
      <c r="H22" s="119"/>
      <c r="I22" s="119"/>
      <c r="J22" s="119"/>
      <c r="K22" s="119"/>
      <c r="L22" s="119"/>
      <c r="M22" s="376" t="s">
        <v>120</v>
      </c>
      <c r="N22" s="119"/>
      <c r="O22" s="119"/>
      <c r="P22" s="2"/>
    </row>
    <row r="23" spans="1:18" ht="15" x14ac:dyDescent="0.25">
      <c r="B23" s="119"/>
      <c r="C23" s="119"/>
      <c r="D23" s="119"/>
      <c r="E23" s="119"/>
      <c r="F23" s="119"/>
      <c r="G23" s="119"/>
      <c r="H23" s="119"/>
      <c r="I23" s="119"/>
      <c r="J23" s="119"/>
      <c r="K23" s="119"/>
      <c r="L23" s="119"/>
      <c r="M23" s="377" t="s">
        <v>119</v>
      </c>
      <c r="N23" s="378"/>
      <c r="O23" s="378"/>
      <c r="P23" s="378"/>
      <c r="Q23" s="123"/>
      <c r="R23" s="130"/>
    </row>
    <row r="24" spans="1:18" x14ac:dyDescent="0.2">
      <c r="B24" s="29"/>
      <c r="C24" s="29"/>
      <c r="D24" s="29"/>
      <c r="E24" s="29"/>
      <c r="F24" s="29"/>
      <c r="G24" s="2"/>
      <c r="H24" s="29"/>
      <c r="I24" s="29"/>
      <c r="J24" s="2"/>
      <c r="K24" s="2"/>
      <c r="L24" s="2"/>
      <c r="M24" s="238"/>
      <c r="N24" s="2"/>
      <c r="O24" s="2"/>
      <c r="P24" s="2"/>
      <c r="Q24" s="2"/>
      <c r="R24" s="163"/>
    </row>
    <row r="25" spans="1:18" x14ac:dyDescent="0.2">
      <c r="B25" s="2"/>
      <c r="C25" s="2"/>
      <c r="D25" s="2"/>
      <c r="E25" s="2"/>
      <c r="F25" s="2"/>
      <c r="G25" s="2"/>
      <c r="H25" s="2"/>
      <c r="I25" s="2"/>
      <c r="J25" s="2"/>
      <c r="K25" s="2"/>
      <c r="L25" s="2"/>
      <c r="M25" s="238" t="s">
        <v>95</v>
      </c>
      <c r="N25" s="2"/>
      <c r="O25" s="2"/>
      <c r="P25" s="2"/>
      <c r="Q25" s="2"/>
      <c r="R25" s="163"/>
    </row>
    <row r="26" spans="1:18" ht="13.5" thickBot="1" x14ac:dyDescent="0.25">
      <c r="B26" s="29"/>
      <c r="C26" s="29"/>
      <c r="D26" s="29"/>
      <c r="E26" s="29"/>
      <c r="F26" s="29"/>
      <c r="G26" s="29"/>
      <c r="H26" s="29"/>
      <c r="I26" s="29"/>
      <c r="J26" s="29"/>
      <c r="K26" s="29"/>
      <c r="L26" s="29"/>
      <c r="M26" s="239" t="s">
        <v>96</v>
      </c>
      <c r="N26" s="129"/>
      <c r="O26" s="129"/>
      <c r="P26" s="129"/>
      <c r="Q26" s="129"/>
      <c r="R26" s="240"/>
    </row>
    <row r="27" spans="1:18" x14ac:dyDescent="0.2">
      <c r="B27" s="2"/>
      <c r="C27" s="2"/>
      <c r="D27" s="2"/>
      <c r="E27" s="2"/>
      <c r="F27" s="2"/>
      <c r="G27" s="2"/>
      <c r="H27" s="2"/>
      <c r="I27" s="2"/>
      <c r="J27" s="2"/>
      <c r="K27" s="2"/>
      <c r="L27" s="2"/>
      <c r="M27" s="2"/>
      <c r="N27" s="2"/>
      <c r="O27" s="2"/>
      <c r="P27" s="2"/>
    </row>
    <row r="28" spans="1:18" x14ac:dyDescent="0.2">
      <c r="B28" s="2"/>
      <c r="C28" s="2"/>
      <c r="D28" s="2"/>
      <c r="E28" s="2"/>
      <c r="F28" s="2"/>
      <c r="G28" s="2"/>
      <c r="H28" s="2"/>
      <c r="I28" s="2"/>
      <c r="J28" s="2"/>
      <c r="K28" s="2"/>
      <c r="L28" s="2"/>
      <c r="M28" s="2"/>
      <c r="N28" s="2"/>
      <c r="O28" s="2"/>
      <c r="P28" s="2"/>
    </row>
    <row r="29" spans="1:18" x14ac:dyDescent="0.2">
      <c r="B29" s="2"/>
      <c r="C29" s="2"/>
      <c r="D29" s="2"/>
      <c r="E29" s="2"/>
      <c r="F29" s="2"/>
      <c r="G29" s="2"/>
      <c r="H29" s="2"/>
      <c r="I29" s="2"/>
      <c r="J29" s="2"/>
      <c r="K29" s="2"/>
      <c r="L29" s="2"/>
      <c r="M29" s="2"/>
      <c r="N29" s="2"/>
      <c r="O29" s="2"/>
      <c r="P29" s="2"/>
    </row>
    <row r="30" spans="1:18" x14ac:dyDescent="0.2">
      <c r="B30" s="2"/>
      <c r="C30" s="2"/>
      <c r="D30" s="2"/>
      <c r="E30" s="2"/>
      <c r="F30" s="2"/>
      <c r="G30" s="2"/>
      <c r="H30" s="2"/>
      <c r="I30" s="2"/>
      <c r="J30" s="2"/>
      <c r="K30" s="2"/>
      <c r="L30" s="2"/>
      <c r="M30" s="2"/>
      <c r="N30" s="2"/>
      <c r="O30" s="2"/>
      <c r="P30" s="2"/>
    </row>
    <row r="31" spans="1:18" x14ac:dyDescent="0.2">
      <c r="B31" s="2"/>
      <c r="C31" s="2"/>
      <c r="D31" s="2"/>
      <c r="E31" s="2"/>
      <c r="F31" s="2"/>
      <c r="G31" s="2"/>
      <c r="H31" s="2"/>
      <c r="I31" s="2"/>
      <c r="J31" s="2"/>
      <c r="K31" s="2"/>
      <c r="L31" s="2"/>
      <c r="M31" s="2"/>
      <c r="N31" s="2"/>
      <c r="O31" s="2"/>
      <c r="P31" s="2"/>
    </row>
    <row r="33" spans="1:7" x14ac:dyDescent="0.2">
      <c r="A33" s="2"/>
      <c r="B33" s="2"/>
      <c r="C33" s="2"/>
      <c r="D33" s="2"/>
      <c r="E33" s="2"/>
      <c r="F33" s="2"/>
      <c r="G33" s="2"/>
    </row>
    <row r="38" spans="1:7" x14ac:dyDescent="0.2">
      <c r="A38" s="2"/>
      <c r="B38" s="2"/>
      <c r="C38" s="2"/>
      <c r="D38" s="2"/>
      <c r="E38" s="2"/>
      <c r="F38" s="2"/>
      <c r="G38" s="2"/>
    </row>
    <row r="39" spans="1:7" x14ac:dyDescent="0.2">
      <c r="A39" s="171"/>
      <c r="B39" s="171"/>
      <c r="C39" s="171"/>
      <c r="D39" s="171"/>
      <c r="E39" s="171"/>
      <c r="F39" s="171"/>
      <c r="G39" s="171"/>
    </row>
    <row r="40" spans="1:7" x14ac:dyDescent="0.2">
      <c r="A40" s="171"/>
      <c r="B40" s="57"/>
      <c r="C40" s="57"/>
      <c r="D40" s="57"/>
      <c r="E40" s="57"/>
      <c r="F40" s="171"/>
      <c r="G40" s="171"/>
    </row>
    <row r="41" spans="1:7" x14ac:dyDescent="0.2">
      <c r="A41" s="171"/>
      <c r="B41" s="57"/>
      <c r="C41" s="57"/>
      <c r="D41" s="57"/>
      <c r="E41" s="57"/>
      <c r="F41" s="171"/>
      <c r="G41" s="171"/>
    </row>
    <row r="42" spans="1:7" x14ac:dyDescent="0.2">
      <c r="A42" s="171"/>
      <c r="B42" s="57"/>
      <c r="C42" s="57"/>
      <c r="D42" s="57"/>
      <c r="E42" s="57"/>
      <c r="F42" s="171"/>
      <c r="G42" s="171"/>
    </row>
    <row r="43" spans="1:7" x14ac:dyDescent="0.2">
      <c r="A43" s="171"/>
      <c r="B43" s="57"/>
      <c r="C43" s="57"/>
      <c r="D43" s="57"/>
      <c r="E43" s="57"/>
      <c r="F43" s="171"/>
      <c r="G43" s="171"/>
    </row>
    <row r="44" spans="1:7" x14ac:dyDescent="0.2">
      <c r="A44" s="171"/>
      <c r="B44" s="57"/>
      <c r="C44" s="57"/>
      <c r="D44" s="57"/>
      <c r="E44" s="57"/>
      <c r="F44" s="171"/>
      <c r="G44" s="171"/>
    </row>
    <row r="45" spans="1:7" x14ac:dyDescent="0.2">
      <c r="A45" s="171"/>
      <c r="B45" s="171"/>
      <c r="C45" s="171"/>
      <c r="D45" s="171"/>
      <c r="E45" s="171"/>
      <c r="F45" s="171"/>
      <c r="G45" s="171"/>
    </row>
    <row r="46" spans="1:7" x14ac:dyDescent="0.2">
      <c r="A46" s="273"/>
      <c r="B46" s="274"/>
      <c r="C46" s="171"/>
      <c r="D46" s="171"/>
      <c r="E46" s="171"/>
      <c r="F46" s="171"/>
      <c r="G46" s="171"/>
    </row>
    <row r="47" spans="1:7" x14ac:dyDescent="0.2">
      <c r="A47" s="171"/>
      <c r="B47" s="171"/>
      <c r="C47" s="171"/>
      <c r="D47" s="171"/>
      <c r="E47" s="171"/>
      <c r="F47" s="171"/>
      <c r="G47" s="171"/>
    </row>
  </sheetData>
  <mergeCells count="2">
    <mergeCell ref="D9:I9"/>
    <mergeCell ref="D1:M1"/>
  </mergeCells>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tint="0.59999389629810485"/>
  </sheetPr>
  <dimension ref="A1:U38"/>
  <sheetViews>
    <sheetView topLeftCell="E1" workbookViewId="0">
      <selection activeCell="K20" sqref="K20"/>
    </sheetView>
  </sheetViews>
  <sheetFormatPr defaultRowHeight="12.75" x14ac:dyDescent="0.2"/>
  <cols>
    <col min="1" max="1" width="11.7109375" customWidth="1"/>
    <col min="3" max="3" width="5.28515625" customWidth="1"/>
    <col min="4" max="4" width="11.7109375" customWidth="1"/>
    <col min="5" max="6" width="14.28515625" bestFit="1" customWidth="1"/>
    <col min="7" max="7" width="9.7109375" customWidth="1"/>
    <col min="8" max="8" width="11.42578125" customWidth="1"/>
    <col min="9" max="9" width="12" customWidth="1"/>
    <col min="10" max="10" width="12.7109375" customWidth="1"/>
  </cols>
  <sheetData>
    <row r="1" spans="1:12" ht="15.75" x14ac:dyDescent="0.25">
      <c r="A1" s="20"/>
      <c r="B1" s="20"/>
      <c r="C1" s="20"/>
      <c r="D1" s="429" t="s">
        <v>124</v>
      </c>
      <c r="E1" s="443"/>
      <c r="F1" s="443"/>
      <c r="G1" s="443"/>
      <c r="H1" s="443"/>
      <c r="I1" s="443"/>
      <c r="J1" s="443"/>
      <c r="K1" s="20"/>
      <c r="L1" s="20"/>
    </row>
    <row r="2" spans="1:12" ht="15.75" x14ac:dyDescent="0.25">
      <c r="A2" s="20"/>
      <c r="B2" s="20"/>
      <c r="C2" s="20"/>
      <c r="D2" s="32"/>
      <c r="E2" s="32"/>
      <c r="F2" s="447"/>
      <c r="G2" s="447"/>
      <c r="H2" s="447"/>
      <c r="I2" s="32"/>
      <c r="J2" s="32"/>
      <c r="K2" s="20"/>
      <c r="L2" s="20"/>
    </row>
    <row r="3" spans="1:12" ht="15.75" x14ac:dyDescent="0.25">
      <c r="I3" s="32"/>
      <c r="J3" s="32"/>
      <c r="K3" s="20"/>
      <c r="L3" s="20"/>
    </row>
    <row r="4" spans="1:12" ht="15" x14ac:dyDescent="0.2">
      <c r="I4" s="20"/>
      <c r="J4" s="20"/>
      <c r="K4" s="20"/>
      <c r="L4" s="20"/>
    </row>
    <row r="5" spans="1:12" s="65" customFormat="1" x14ac:dyDescent="0.2"/>
    <row r="6" spans="1:12" s="65" customFormat="1" x14ac:dyDescent="0.2"/>
    <row r="7" spans="1:12" s="65" customFormat="1" ht="13.5" thickBot="1" x14ac:dyDescent="0.25"/>
    <row r="8" spans="1:12" s="67" customFormat="1" ht="13.5" thickBot="1" x14ac:dyDescent="0.25">
      <c r="A8" s="66" t="s">
        <v>38</v>
      </c>
      <c r="B8" s="66"/>
      <c r="D8" s="444" t="s">
        <v>144</v>
      </c>
      <c r="E8" s="445"/>
      <c r="F8" s="445"/>
      <c r="G8" s="445"/>
      <c r="H8" s="446"/>
    </row>
    <row r="9" spans="1:12" s="67" customFormat="1" x14ac:dyDescent="0.2">
      <c r="A9" s="68">
        <f>+[1]Standards!E31</f>
        <v>1050</v>
      </c>
      <c r="D9" s="69" t="s">
        <v>1</v>
      </c>
      <c r="E9" s="70" t="s">
        <v>2</v>
      </c>
      <c r="F9" s="70"/>
      <c r="G9" s="70" t="s">
        <v>3</v>
      </c>
      <c r="H9" s="70" t="s">
        <v>4</v>
      </c>
      <c r="I9" s="71" t="s">
        <v>5</v>
      </c>
      <c r="J9" s="379" t="s">
        <v>6</v>
      </c>
    </row>
    <row r="10" spans="1:12" s="67" customFormat="1" ht="13.5" thickBot="1" x14ac:dyDescent="0.25">
      <c r="A10" s="72"/>
      <c r="B10" s="72"/>
      <c r="C10" s="72"/>
      <c r="D10" s="73" t="s">
        <v>8</v>
      </c>
      <c r="E10" s="74" t="s">
        <v>9</v>
      </c>
      <c r="F10" s="74"/>
      <c r="G10" s="74" t="s">
        <v>9</v>
      </c>
      <c r="H10" s="74" t="s">
        <v>8</v>
      </c>
      <c r="I10" s="75" t="s">
        <v>8</v>
      </c>
      <c r="J10" s="380" t="s">
        <v>10</v>
      </c>
    </row>
    <row r="11" spans="1:12" s="67" customFormat="1" x14ac:dyDescent="0.2">
      <c r="A11" s="259" t="s">
        <v>12</v>
      </c>
      <c r="B11" s="260"/>
      <c r="C11" s="260"/>
      <c r="D11" s="76"/>
      <c r="E11" s="77"/>
      <c r="F11" s="77"/>
      <c r="G11" s="77"/>
      <c r="H11" s="78"/>
      <c r="I11" s="79"/>
      <c r="J11" s="79"/>
    </row>
    <row r="12" spans="1:12" s="67" customFormat="1" x14ac:dyDescent="0.2">
      <c r="A12" s="80" t="s">
        <v>22</v>
      </c>
      <c r="B12" s="81"/>
      <c r="C12" s="82"/>
      <c r="D12" s="381">
        <f>+[1]Standards!I9</f>
        <v>30</v>
      </c>
      <c r="E12" s="382">
        <v>1</v>
      </c>
      <c r="F12" s="83" t="s">
        <v>23</v>
      </c>
      <c r="G12" s="413">
        <f>E12*A9</f>
        <v>1050</v>
      </c>
      <c r="H12" s="84">
        <f>G12*30</f>
        <v>31500</v>
      </c>
      <c r="I12" s="385">
        <f>+[1]Actual!D10</f>
        <v>33075</v>
      </c>
      <c r="J12" s="261">
        <f>H12-I12</f>
        <v>-1575</v>
      </c>
      <c r="K12" s="66" t="s">
        <v>36</v>
      </c>
    </row>
    <row r="13" spans="1:12" s="67" customFormat="1" x14ac:dyDescent="0.2">
      <c r="A13" s="80" t="s">
        <v>24</v>
      </c>
      <c r="B13" s="81"/>
      <c r="C13" s="82"/>
      <c r="D13" s="381">
        <f>+[1]Standards!I10</f>
        <v>9.6000000000000014</v>
      </c>
      <c r="E13" s="382">
        <v>0.4</v>
      </c>
      <c r="F13" s="83" t="s">
        <v>25</v>
      </c>
      <c r="G13" s="413">
        <f>E13*A9</f>
        <v>420</v>
      </c>
      <c r="H13" s="141">
        <f>G13*24</f>
        <v>10080</v>
      </c>
      <c r="I13" s="385">
        <f>+[1]Actual!D13</f>
        <v>8099.7</v>
      </c>
      <c r="J13" s="262">
        <f>H13-I13</f>
        <v>1980.3000000000002</v>
      </c>
      <c r="K13" s="66" t="s">
        <v>37</v>
      </c>
    </row>
    <row r="14" spans="1:12" s="67" customFormat="1" ht="13.5" thickBot="1" x14ac:dyDescent="0.25">
      <c r="A14" s="85" t="s">
        <v>26</v>
      </c>
      <c r="B14" s="86"/>
      <c r="C14" s="87"/>
      <c r="D14" s="383">
        <f>+[1]Standards!I11</f>
        <v>8.4000000000000021</v>
      </c>
      <c r="E14" s="384">
        <v>0.6</v>
      </c>
      <c r="F14" s="88" t="s">
        <v>25</v>
      </c>
      <c r="G14" s="414">
        <f>E14*A9</f>
        <v>630</v>
      </c>
      <c r="H14" s="89">
        <f>G14*14</f>
        <v>8820</v>
      </c>
      <c r="I14" s="386">
        <f>+[1]Actual!D16</f>
        <v>10148.880000000001</v>
      </c>
      <c r="J14" s="263">
        <f>H14-I14</f>
        <v>-1328.880000000001</v>
      </c>
      <c r="K14" s="66" t="s">
        <v>36</v>
      </c>
    </row>
    <row r="15" spans="1:12" s="67" customFormat="1" x14ac:dyDescent="0.2"/>
    <row r="16" spans="1:12" s="67" customFormat="1" ht="13.5" thickBot="1" x14ac:dyDescent="0.25">
      <c r="A16" s="56"/>
      <c r="B16" s="293"/>
      <c r="C16" s="293"/>
      <c r="D16" s="294"/>
    </row>
    <row r="17" spans="1:21" s="67" customFormat="1" ht="13.5" thickBot="1" x14ac:dyDescent="0.25">
      <c r="A17" s="387" t="s">
        <v>123</v>
      </c>
      <c r="G17" s="22" t="s">
        <v>72</v>
      </c>
      <c r="H17" s="418">
        <f>SUM(H12:H16)</f>
        <v>50400</v>
      </c>
      <c r="I17" s="418">
        <f>SUM(I12:I16)</f>
        <v>51323.58</v>
      </c>
      <c r="J17" s="265">
        <f>SUM(J12:J16)</f>
        <v>-923.58000000000084</v>
      </c>
      <c r="K17" s="267" t="s">
        <v>36</v>
      </c>
    </row>
    <row r="18" spans="1:21" s="67" customFormat="1" x14ac:dyDescent="0.2"/>
    <row r="19" spans="1:21" s="67" customFormat="1" x14ac:dyDescent="0.2">
      <c r="J19" s="66"/>
      <c r="K19" s="66"/>
      <c r="L19" s="66"/>
      <c r="M19" s="66"/>
    </row>
    <row r="20" spans="1:21" s="67" customFormat="1" x14ac:dyDescent="0.2">
      <c r="B20" s="258"/>
      <c r="C20" s="258"/>
      <c r="D20" s="258"/>
      <c r="E20" s="258"/>
      <c r="F20" s="258"/>
      <c r="G20" s="258"/>
      <c r="H20" s="258"/>
      <c r="I20" s="258"/>
      <c r="J20" s="258"/>
      <c r="K20" s="66"/>
      <c r="L20" s="66"/>
      <c r="M20" s="66"/>
    </row>
    <row r="21" spans="1:21" s="67" customFormat="1" x14ac:dyDescent="0.2">
      <c r="B21" s="258"/>
      <c r="C21" s="258"/>
      <c r="D21" s="258"/>
      <c r="E21" s="258"/>
      <c r="F21" s="258"/>
      <c r="G21" s="258"/>
      <c r="H21" s="258"/>
      <c r="I21" s="258"/>
      <c r="J21" s="258"/>
      <c r="K21" s="66"/>
      <c r="L21" s="66"/>
      <c r="M21" s="66"/>
    </row>
    <row r="22" spans="1:21" s="67" customFormat="1" x14ac:dyDescent="0.2">
      <c r="B22" s="258"/>
      <c r="C22" s="94"/>
      <c r="D22" s="94"/>
      <c r="E22" s="94"/>
      <c r="F22" s="94"/>
      <c r="G22" s="94"/>
      <c r="H22" s="94"/>
      <c r="I22" s="94"/>
      <c r="J22" s="7"/>
      <c r="K22" s="66"/>
      <c r="L22" s="66"/>
      <c r="M22" s="66"/>
    </row>
    <row r="23" spans="1:21" s="67" customFormat="1" ht="15.75" x14ac:dyDescent="0.25">
      <c r="B23" s="258"/>
      <c r="C23" s="7"/>
      <c r="D23" s="7"/>
      <c r="E23" s="7"/>
      <c r="F23" s="7"/>
      <c r="G23" s="7"/>
      <c r="H23" s="7"/>
      <c r="I23" s="7"/>
      <c r="J23" s="7"/>
      <c r="K23" s="66"/>
      <c r="L23" s="66"/>
      <c r="M23" s="66"/>
      <c r="N23" s="22"/>
      <c r="O23" s="22"/>
      <c r="P23" s="22"/>
      <c r="Q23" s="28"/>
      <c r="R23" s="28"/>
      <c r="S23" s="28"/>
      <c r="T23" s="21"/>
      <c r="U23" s="21"/>
    </row>
    <row r="24" spans="1:21" s="67" customFormat="1" ht="15" x14ac:dyDescent="0.2">
      <c r="B24" s="258"/>
      <c r="C24" s="7"/>
      <c r="D24" s="7"/>
      <c r="E24" s="29"/>
      <c r="F24" s="29"/>
      <c r="G24" s="29"/>
      <c r="H24" s="29"/>
      <c r="I24" s="7"/>
      <c r="J24" s="7"/>
      <c r="K24" s="66"/>
      <c r="L24" s="66"/>
      <c r="M24" s="66"/>
      <c r="N24" s="22"/>
      <c r="O24" s="22"/>
      <c r="P24" s="22"/>
      <c r="Q24" s="22"/>
      <c r="R24" s="22"/>
      <c r="S24" s="22"/>
      <c r="T24" s="15"/>
      <c r="U24" s="15"/>
    </row>
    <row r="25" spans="1:21" s="67" customFormat="1" x14ac:dyDescent="0.2">
      <c r="B25" s="258"/>
      <c r="C25" s="7"/>
      <c r="D25" s="7"/>
      <c r="E25" s="29"/>
      <c r="F25" s="29"/>
      <c r="G25" s="29"/>
      <c r="H25" s="29"/>
      <c r="I25" s="7"/>
      <c r="J25" s="7"/>
      <c r="K25" s="66"/>
      <c r="L25" s="66"/>
      <c r="M25" s="66"/>
      <c r="N25" s="22"/>
      <c r="O25" s="22"/>
      <c r="P25" s="22"/>
      <c r="Q25" s="22"/>
      <c r="R25" s="22"/>
      <c r="S25" s="22"/>
      <c r="T25" s="31"/>
      <c r="U25" s="31"/>
    </row>
    <row r="26" spans="1:21" s="67" customFormat="1" x14ac:dyDescent="0.2">
      <c r="B26" s="258"/>
      <c r="C26" s="7"/>
      <c r="D26" s="7"/>
      <c r="E26" s="29"/>
      <c r="F26" s="29"/>
      <c r="G26" s="264"/>
      <c r="H26" s="7"/>
      <c r="I26" s="7"/>
      <c r="J26" s="7"/>
      <c r="K26" s="66"/>
      <c r="L26" s="66"/>
      <c r="M26" s="66"/>
      <c r="N26" s="31"/>
      <c r="O26" s="31"/>
      <c r="P26" s="31"/>
      <c r="Q26" s="31"/>
      <c r="R26" s="31"/>
      <c r="S26" s="31"/>
      <c r="T26" s="31"/>
      <c r="U26" s="31"/>
    </row>
    <row r="27" spans="1:21" s="67" customFormat="1" x14ac:dyDescent="0.2">
      <c r="B27" s="258"/>
      <c r="C27" s="7"/>
      <c r="D27" s="7"/>
      <c r="E27" s="7"/>
      <c r="F27" s="7"/>
      <c r="G27" s="9"/>
      <c r="H27" s="7"/>
      <c r="I27" s="7"/>
      <c r="J27" s="7"/>
      <c r="K27" s="66"/>
      <c r="L27" s="66"/>
      <c r="M27" s="66"/>
    </row>
    <row r="28" spans="1:21" s="67" customFormat="1" x14ac:dyDescent="0.2">
      <c r="B28" s="258"/>
      <c r="C28" s="7"/>
      <c r="D28" s="7"/>
      <c r="E28" s="29"/>
      <c r="F28" s="29"/>
      <c r="G28" s="264"/>
      <c r="H28" s="7"/>
      <c r="I28" s="7"/>
      <c r="J28" s="7"/>
      <c r="K28" s="66"/>
      <c r="L28" s="66"/>
      <c r="M28" s="66"/>
    </row>
    <row r="29" spans="1:21" s="67" customFormat="1" x14ac:dyDescent="0.2">
      <c r="B29" s="258"/>
      <c r="C29" s="7"/>
      <c r="D29" s="7"/>
      <c r="E29" s="7"/>
      <c r="F29" s="7"/>
      <c r="G29" s="9"/>
      <c r="H29" s="7"/>
      <c r="I29" s="7"/>
      <c r="J29" s="7"/>
      <c r="K29" s="66"/>
      <c r="L29" s="66"/>
      <c r="M29" s="66"/>
    </row>
    <row r="30" spans="1:21" s="67" customFormat="1" x14ac:dyDescent="0.2">
      <c r="B30" s="258"/>
      <c r="C30" s="29"/>
      <c r="D30" s="29"/>
      <c r="E30" s="29"/>
      <c r="F30" s="29"/>
      <c r="G30" s="29"/>
      <c r="H30" s="29"/>
      <c r="I30" s="7"/>
      <c r="J30" s="7"/>
      <c r="K30" s="66"/>
      <c r="L30" s="66"/>
      <c r="M30" s="66"/>
    </row>
    <row r="31" spans="1:21" s="67" customFormat="1" x14ac:dyDescent="0.2">
      <c r="B31" s="258"/>
      <c r="C31" s="29"/>
      <c r="D31" s="29"/>
      <c r="E31" s="29"/>
      <c r="F31" s="29"/>
      <c r="G31" s="29"/>
      <c r="H31" s="29"/>
      <c r="I31" s="7"/>
      <c r="J31" s="7"/>
      <c r="K31" s="66"/>
      <c r="L31" s="66"/>
      <c r="M31" s="66"/>
    </row>
    <row r="32" spans="1:21" s="67" customFormat="1" x14ac:dyDescent="0.2">
      <c r="B32" s="258"/>
      <c r="C32" s="258"/>
      <c r="D32" s="258"/>
      <c r="E32" s="258"/>
      <c r="F32" s="258"/>
      <c r="G32" s="258"/>
      <c r="H32" s="258"/>
      <c r="I32" s="258"/>
      <c r="J32" s="258"/>
      <c r="K32" s="66"/>
      <c r="L32" s="66"/>
      <c r="M32" s="66"/>
    </row>
    <row r="33" spans="1:13" s="67" customFormat="1" x14ac:dyDescent="0.2">
      <c r="B33" s="94"/>
      <c r="C33" s="7"/>
      <c r="D33" s="7"/>
      <c r="E33" s="7"/>
      <c r="F33" s="7"/>
      <c r="G33" s="7"/>
      <c r="H33" s="7"/>
      <c r="I33" s="7"/>
      <c r="J33" s="258"/>
      <c r="K33" s="66"/>
      <c r="L33" s="66"/>
      <c r="M33" s="66"/>
    </row>
    <row r="34" spans="1:13" s="67" customFormat="1" x14ac:dyDescent="0.2">
      <c r="B34" s="94"/>
      <c r="C34" s="7"/>
      <c r="D34" s="7"/>
      <c r="E34" s="7"/>
      <c r="F34" s="7"/>
      <c r="G34" s="7"/>
      <c r="H34" s="7"/>
      <c r="I34" s="7"/>
      <c r="J34" s="258"/>
      <c r="K34" s="66"/>
      <c r="L34" s="66"/>
      <c r="M34" s="66"/>
    </row>
    <row r="35" spans="1:13" ht="15.75" x14ac:dyDescent="0.25">
      <c r="B35" s="2"/>
      <c r="C35" s="7"/>
      <c r="D35" s="29"/>
      <c r="E35" s="29"/>
      <c r="F35" s="29"/>
      <c r="G35" s="29"/>
      <c r="H35" s="29"/>
      <c r="I35" s="29"/>
      <c r="J35" s="258"/>
      <c r="K35" s="5"/>
      <c r="L35" s="5"/>
      <c r="M35" s="5"/>
    </row>
    <row r="36" spans="1:13" x14ac:dyDescent="0.2">
      <c r="A36" s="66"/>
      <c r="B36" s="2"/>
      <c r="C36" s="258"/>
      <c r="D36" s="258"/>
      <c r="E36" s="258"/>
      <c r="F36" s="258"/>
      <c r="G36" s="258"/>
      <c r="H36" s="258"/>
      <c r="I36" s="258"/>
      <c r="J36" s="258"/>
    </row>
    <row r="37" spans="1:13" ht="15.75" x14ac:dyDescent="0.25">
      <c r="A37" s="5"/>
      <c r="B37" s="2"/>
      <c r="C37" s="2"/>
      <c r="D37" s="2"/>
      <c r="E37" s="2"/>
      <c r="F37" s="2"/>
      <c r="G37" s="2"/>
      <c r="H37" s="2"/>
      <c r="I37" s="107"/>
      <c r="J37" s="107"/>
    </row>
    <row r="38" spans="1:13" x14ac:dyDescent="0.2">
      <c r="B38" s="2"/>
      <c r="C38" s="2"/>
      <c r="D38" s="2"/>
      <c r="E38" s="2"/>
      <c r="F38" s="2"/>
      <c r="G38" s="2"/>
      <c r="H38" s="2"/>
      <c r="I38" s="2"/>
      <c r="J38" s="2"/>
    </row>
  </sheetData>
  <mergeCells count="3">
    <mergeCell ref="D1:J1"/>
    <mergeCell ref="D8:H8"/>
    <mergeCell ref="F2:H2"/>
  </mergeCells>
  <phoneticPr fontId="2" type="noConversion"/>
  <pageMargins left="0.75" right="0.75" top="1" bottom="1"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59999389629810485"/>
  </sheetPr>
  <dimension ref="A1:AJ30"/>
  <sheetViews>
    <sheetView workbookViewId="0">
      <selection activeCell="R27" sqref="R27"/>
    </sheetView>
  </sheetViews>
  <sheetFormatPr defaultRowHeight="12.75" x14ac:dyDescent="0.2"/>
  <cols>
    <col min="1" max="1" width="14" customWidth="1"/>
    <col min="3" max="3" width="2.42578125" customWidth="1"/>
    <col min="5" max="5" width="3.28515625" customWidth="1"/>
    <col min="6" max="6" width="10" customWidth="1"/>
    <col min="7" max="7" width="2.7109375" customWidth="1"/>
    <col min="8" max="8" width="10.7109375" customWidth="1"/>
    <col min="9" max="9" width="2.85546875" customWidth="1"/>
    <col min="10" max="10" width="9.5703125" customWidth="1"/>
    <col min="11" max="11" width="3.5703125" customWidth="1"/>
    <col min="12" max="12" width="9.85546875" customWidth="1"/>
    <col min="13" max="13" width="3.140625" customWidth="1"/>
    <col min="15" max="15" width="3.140625" customWidth="1"/>
    <col min="16" max="16" width="12" customWidth="1"/>
    <col min="17" max="17" width="3.140625" customWidth="1"/>
    <col min="18" max="18" width="11.140625" customWidth="1"/>
  </cols>
  <sheetData>
    <row r="1" spans="1:36" ht="15.75" x14ac:dyDescent="0.25">
      <c r="B1" s="429" t="s">
        <v>125</v>
      </c>
      <c r="C1" s="429"/>
      <c r="D1" s="429"/>
      <c r="E1" s="429"/>
      <c r="F1" s="429"/>
      <c r="G1" s="429"/>
      <c r="H1" s="429"/>
      <c r="I1" s="429"/>
      <c r="J1" s="429"/>
      <c r="K1" s="429"/>
      <c r="L1" s="429"/>
      <c r="M1" s="429"/>
      <c r="N1" s="429"/>
      <c r="O1" s="429"/>
      <c r="P1" s="429"/>
    </row>
    <row r="2" spans="1:36" ht="15.75" x14ac:dyDescent="0.25">
      <c r="A2" s="20"/>
      <c r="B2" s="20"/>
      <c r="C2" s="20"/>
      <c r="D2" s="20"/>
      <c r="E2" s="20"/>
      <c r="F2" s="266"/>
      <c r="G2" s="266"/>
      <c r="H2" s="266"/>
      <c r="I2" s="266"/>
      <c r="J2" s="266"/>
      <c r="K2" s="266"/>
      <c r="L2" s="266"/>
      <c r="N2" s="20"/>
      <c r="O2" s="20"/>
      <c r="P2" s="20"/>
      <c r="Q2" s="20"/>
      <c r="R2" s="20"/>
      <c r="S2" s="20"/>
      <c r="T2" s="20"/>
    </row>
    <row r="3" spans="1:36" ht="15" x14ac:dyDescent="0.2">
      <c r="K3" s="66"/>
      <c r="L3" s="66"/>
      <c r="M3" s="20"/>
      <c r="N3" s="20"/>
      <c r="O3" s="20"/>
      <c r="P3" s="20"/>
      <c r="Q3" s="20"/>
      <c r="R3" s="20"/>
      <c r="S3" s="20"/>
      <c r="T3" s="20"/>
    </row>
    <row r="4" spans="1:36" ht="15" x14ac:dyDescent="0.2">
      <c r="K4" s="67"/>
      <c r="L4" s="67"/>
      <c r="M4" s="20"/>
      <c r="N4" s="20"/>
      <c r="O4" s="20"/>
      <c r="P4" s="20"/>
      <c r="Q4" s="20"/>
      <c r="R4" s="20"/>
      <c r="S4" s="20"/>
      <c r="T4" s="20"/>
    </row>
    <row r="5" spans="1:36" ht="15.75" x14ac:dyDescent="0.25">
      <c r="K5" s="66"/>
      <c r="L5" s="66"/>
      <c r="M5" s="20"/>
      <c r="N5" s="20"/>
      <c r="O5" s="20"/>
      <c r="P5" s="20"/>
      <c r="Q5" s="20"/>
      <c r="R5" s="20"/>
      <c r="S5" s="20"/>
      <c r="T5" s="454"/>
      <c r="U5" s="447"/>
      <c r="V5" s="447"/>
      <c r="W5" s="447"/>
      <c r="X5" s="447"/>
      <c r="Y5" s="447"/>
      <c r="Z5" s="447"/>
      <c r="AA5" s="447"/>
      <c r="AB5" s="447"/>
      <c r="AC5" s="447"/>
      <c r="AD5" s="447"/>
      <c r="AE5" s="447"/>
      <c r="AF5" s="447"/>
      <c r="AG5" s="447"/>
      <c r="AH5" s="447"/>
      <c r="AI5" s="447"/>
      <c r="AJ5" s="447"/>
    </row>
    <row r="6" spans="1:36" ht="15" x14ac:dyDescent="0.2">
      <c r="A6" s="31"/>
      <c r="B6" s="31"/>
      <c r="C6" s="31"/>
      <c r="D6" s="31"/>
      <c r="E6" s="31"/>
      <c r="F6" s="31"/>
      <c r="G6" s="31"/>
      <c r="H6" s="31"/>
      <c r="I6" s="31"/>
      <c r="J6" s="31"/>
      <c r="M6" s="20"/>
      <c r="N6" s="20"/>
      <c r="O6" s="20"/>
      <c r="P6" s="20"/>
      <c r="Q6" s="20"/>
      <c r="R6" s="20"/>
      <c r="S6" s="20"/>
      <c r="T6" s="20"/>
    </row>
    <row r="7" spans="1:36" ht="15" x14ac:dyDescent="0.2">
      <c r="A7" s="293"/>
      <c r="B7" s="223"/>
      <c r="C7" s="223"/>
      <c r="D7" s="223"/>
      <c r="E7" s="223"/>
      <c r="F7" s="223"/>
      <c r="M7" s="20"/>
      <c r="N7" s="20"/>
      <c r="O7" s="20"/>
      <c r="P7" s="20"/>
      <c r="Q7" s="20"/>
      <c r="R7" s="20"/>
      <c r="S7" s="20"/>
      <c r="T7" s="20"/>
    </row>
    <row r="8" spans="1:36" ht="15" x14ac:dyDescent="0.2">
      <c r="A8" s="67"/>
      <c r="B8" s="448" t="s">
        <v>0</v>
      </c>
      <c r="C8" s="449"/>
      <c r="D8" s="449"/>
      <c r="E8" s="449"/>
      <c r="F8" s="449"/>
      <c r="G8" s="449"/>
      <c r="H8" s="449"/>
      <c r="I8" s="449"/>
      <c r="J8" s="449"/>
      <c r="K8" s="449"/>
      <c r="L8" s="449"/>
      <c r="M8" s="449"/>
      <c r="N8" s="449"/>
      <c r="O8" s="449"/>
      <c r="P8" s="450"/>
      <c r="Q8" s="67"/>
      <c r="R8" s="90" t="s">
        <v>3</v>
      </c>
      <c r="S8" s="67"/>
      <c r="T8" s="20"/>
    </row>
    <row r="9" spans="1:36" ht="15" x14ac:dyDescent="0.2">
      <c r="A9" s="67"/>
      <c r="B9" s="67"/>
      <c r="C9" s="67"/>
      <c r="D9" s="67"/>
      <c r="E9" s="67"/>
      <c r="F9" s="67"/>
      <c r="G9" s="67"/>
      <c r="H9" s="67"/>
      <c r="I9" s="67"/>
      <c r="J9" s="67"/>
      <c r="K9" s="67"/>
      <c r="L9" s="67"/>
      <c r="M9" s="67"/>
      <c r="N9" s="67"/>
      <c r="O9" s="67"/>
      <c r="P9" s="67"/>
      <c r="Q9" s="67"/>
      <c r="R9" s="28" t="s">
        <v>98</v>
      </c>
      <c r="S9" s="67"/>
      <c r="T9" s="20"/>
    </row>
    <row r="10" spans="1:36" ht="15" x14ac:dyDescent="0.2">
      <c r="A10" s="67"/>
      <c r="B10" s="451" t="s">
        <v>90</v>
      </c>
      <c r="C10" s="452"/>
      <c r="D10" s="452"/>
      <c r="E10" s="452"/>
      <c r="F10" s="452"/>
      <c r="G10" s="452"/>
      <c r="H10" s="453"/>
      <c r="I10" s="67"/>
      <c r="J10" s="451" t="s">
        <v>11</v>
      </c>
      <c r="K10" s="452"/>
      <c r="L10" s="452"/>
      <c r="M10" s="452"/>
      <c r="N10" s="452"/>
      <c r="O10" s="452"/>
      <c r="P10" s="453"/>
      <c r="Q10" s="67"/>
      <c r="R10" s="90" t="s">
        <v>10</v>
      </c>
      <c r="S10" s="67"/>
      <c r="T10" s="20"/>
    </row>
    <row r="11" spans="1:36" ht="15" x14ac:dyDescent="0.2">
      <c r="A11" s="66" t="s">
        <v>12</v>
      </c>
      <c r="B11" s="35" t="s">
        <v>13</v>
      </c>
      <c r="C11" s="350" t="s">
        <v>110</v>
      </c>
      <c r="D11" s="91" t="s">
        <v>14</v>
      </c>
      <c r="E11" s="91" t="s">
        <v>15</v>
      </c>
      <c r="F11" s="91" t="s">
        <v>16</v>
      </c>
      <c r="G11" s="92" t="s">
        <v>17</v>
      </c>
      <c r="H11" s="93" t="s">
        <v>18</v>
      </c>
      <c r="I11" s="94"/>
      <c r="J11" s="35" t="s">
        <v>19</v>
      </c>
      <c r="K11" s="350" t="s">
        <v>110</v>
      </c>
      <c r="L11" s="91" t="s">
        <v>20</v>
      </c>
      <c r="M11" s="91" t="s">
        <v>15</v>
      </c>
      <c r="N11" s="91" t="s">
        <v>21</v>
      </c>
      <c r="O11" s="92" t="s">
        <v>17</v>
      </c>
      <c r="P11" s="93" t="s">
        <v>10</v>
      </c>
      <c r="Q11" s="67"/>
      <c r="R11" s="388"/>
      <c r="S11" s="67"/>
      <c r="T11" s="20"/>
    </row>
    <row r="12" spans="1:36" ht="15" x14ac:dyDescent="0.2">
      <c r="A12" s="95" t="s">
        <v>32</v>
      </c>
      <c r="B12" s="96">
        <f>' 1 .Ex. Flex Budget'!G12</f>
        <v>1050</v>
      </c>
      <c r="C12" s="94"/>
      <c r="D12" s="94">
        <f>'Detail ACT Costs'!G12</f>
        <v>1050</v>
      </c>
      <c r="E12" s="94"/>
      <c r="F12" s="348">
        <f>'Jan Master Budget'!G17</f>
        <v>30</v>
      </c>
      <c r="G12" s="94"/>
      <c r="H12" s="98">
        <f>(B12-D12)*F12</f>
        <v>0</v>
      </c>
      <c r="I12" s="94"/>
      <c r="J12" s="99">
        <v>30</v>
      </c>
      <c r="K12" s="94"/>
      <c r="L12" s="97">
        <v>31.5</v>
      </c>
      <c r="M12" s="94"/>
      <c r="N12" s="94">
        <v>1050</v>
      </c>
      <c r="O12" s="94"/>
      <c r="P12" s="100">
        <f>(J12-L12)*N12</f>
        <v>-1575</v>
      </c>
      <c r="Q12" s="67"/>
      <c r="R12" s="389">
        <f>P12+H12</f>
        <v>-1575</v>
      </c>
      <c r="S12" s="66" t="s">
        <v>36</v>
      </c>
      <c r="T12" s="20"/>
    </row>
    <row r="13" spans="1:36" ht="15" x14ac:dyDescent="0.2">
      <c r="A13" s="95" t="s">
        <v>33</v>
      </c>
      <c r="B13" s="96">
        <f>' 1 .Ex. Flex Budget'!G13</f>
        <v>420</v>
      </c>
      <c r="C13" s="94"/>
      <c r="D13" s="94">
        <f>'Detail ACT Costs'!G13</f>
        <v>367.5</v>
      </c>
      <c r="E13" s="94"/>
      <c r="F13" s="101">
        <f>'Jan Master Budget'!G18</f>
        <v>24</v>
      </c>
      <c r="G13" s="94"/>
      <c r="H13" s="271">
        <f t="shared" ref="H13:H14" si="0">(B13-D13)*F13</f>
        <v>1260</v>
      </c>
      <c r="I13" s="94"/>
      <c r="J13" s="99">
        <v>24</v>
      </c>
      <c r="K13" s="94"/>
      <c r="L13" s="97">
        <v>22.04</v>
      </c>
      <c r="M13" s="94"/>
      <c r="N13" s="94">
        <v>367.5</v>
      </c>
      <c r="O13" s="94"/>
      <c r="P13" s="100">
        <f t="shared" ref="P13:P14" si="1">(J13-L13)*N13</f>
        <v>720.3000000000003</v>
      </c>
      <c r="Q13" s="67"/>
      <c r="R13" s="390">
        <f t="shared" ref="R13:R14" si="2">P13+H13</f>
        <v>1980.3000000000002</v>
      </c>
      <c r="S13" s="66" t="s">
        <v>37</v>
      </c>
      <c r="T13" s="20"/>
    </row>
    <row r="14" spans="1:36" ht="15" x14ac:dyDescent="0.2">
      <c r="A14" s="95" t="s">
        <v>34</v>
      </c>
      <c r="B14" s="102">
        <f>' 1 .Ex. Flex Budget'!G14</f>
        <v>630</v>
      </c>
      <c r="C14" s="72"/>
      <c r="D14" s="72">
        <f>'Detail ACT Costs'!G14</f>
        <v>588</v>
      </c>
      <c r="E14" s="72"/>
      <c r="F14" s="103">
        <f>'Jan Master Budget'!G19</f>
        <v>14</v>
      </c>
      <c r="G14" s="72"/>
      <c r="H14" s="98">
        <f t="shared" si="0"/>
        <v>588</v>
      </c>
      <c r="I14" s="94"/>
      <c r="J14" s="104">
        <v>14</v>
      </c>
      <c r="K14" s="72"/>
      <c r="L14" s="105">
        <v>17.260000000000002</v>
      </c>
      <c r="M14" s="72"/>
      <c r="N14" s="72">
        <v>588</v>
      </c>
      <c r="O14" s="72"/>
      <c r="P14" s="100">
        <f t="shared" si="1"/>
        <v>-1916.880000000001</v>
      </c>
      <c r="Q14" s="67"/>
      <c r="R14" s="391">
        <f t="shared" si="2"/>
        <v>-1328.880000000001</v>
      </c>
      <c r="S14" s="66" t="s">
        <v>36</v>
      </c>
      <c r="T14" s="20"/>
    </row>
    <row r="15" spans="1:36" ht="15" x14ac:dyDescent="0.2">
      <c r="A15" s="67"/>
      <c r="B15" s="67"/>
      <c r="C15" s="67"/>
      <c r="D15" s="67"/>
      <c r="E15" s="67"/>
      <c r="F15" s="67"/>
      <c r="G15" s="67"/>
      <c r="H15" s="275">
        <f>SUM(H12:H14)</f>
        <v>1848</v>
      </c>
      <c r="I15" s="67"/>
      <c r="J15" s="67"/>
      <c r="K15" s="67"/>
      <c r="L15" s="67"/>
      <c r="M15" s="67"/>
      <c r="N15" s="67"/>
      <c r="O15" s="67"/>
      <c r="P15" s="275">
        <f>SUM(P12:P14)</f>
        <v>-2771.5800000000008</v>
      </c>
      <c r="Q15" s="67"/>
      <c r="R15" s="67"/>
      <c r="S15" s="67"/>
      <c r="T15" s="20"/>
    </row>
    <row r="16" spans="1:36" ht="15" x14ac:dyDescent="0.2">
      <c r="A16" s="20"/>
      <c r="B16" s="349"/>
      <c r="C16" s="20"/>
      <c r="D16" s="20"/>
      <c r="E16" s="20"/>
      <c r="F16" s="20"/>
      <c r="G16" s="20"/>
      <c r="H16" s="20"/>
      <c r="I16" s="20"/>
      <c r="J16" s="20"/>
      <c r="K16" s="20"/>
      <c r="L16" s="20"/>
      <c r="M16" s="20"/>
      <c r="N16" s="20"/>
      <c r="O16" s="20"/>
      <c r="P16" s="20"/>
      <c r="Q16" s="20"/>
      <c r="R16" s="20"/>
      <c r="S16" s="20"/>
      <c r="T16" s="20"/>
    </row>
    <row r="17" spans="1:30" ht="15.75" x14ac:dyDescent="0.25">
      <c r="A17" s="20"/>
      <c r="B17" s="349"/>
      <c r="C17" s="20"/>
      <c r="D17" s="20"/>
      <c r="E17" s="20"/>
      <c r="F17" s="20"/>
      <c r="G17" s="20"/>
      <c r="H17" s="142"/>
      <c r="I17" s="5"/>
      <c r="J17" s="5"/>
      <c r="K17" s="5"/>
      <c r="L17" s="5"/>
      <c r="M17" s="5"/>
      <c r="N17" s="5"/>
      <c r="O17" s="5"/>
      <c r="P17" s="142"/>
      <c r="Q17" s="5"/>
      <c r="R17" s="392">
        <f>SUM(R12:R16)</f>
        <v>-923.58000000000084</v>
      </c>
      <c r="S17" s="5" t="s">
        <v>36</v>
      </c>
      <c r="T17" s="20"/>
      <c r="U17" s="22"/>
      <c r="V17" s="22"/>
      <c r="W17" s="22"/>
      <c r="X17" s="22"/>
      <c r="Y17" s="22"/>
      <c r="Z17" s="22"/>
      <c r="AA17" s="22"/>
      <c r="AB17" s="22"/>
      <c r="AC17" s="22"/>
      <c r="AD17" s="22"/>
    </row>
    <row r="18" spans="1:30" ht="15" x14ac:dyDescent="0.2">
      <c r="Q18" s="20"/>
      <c r="R18" s="20"/>
      <c r="S18" s="20"/>
      <c r="T18" s="20"/>
      <c r="U18" s="22"/>
      <c r="V18" s="22"/>
      <c r="W18" s="22"/>
      <c r="X18" s="22"/>
      <c r="Y18" s="22"/>
      <c r="Z18" s="22"/>
      <c r="AA18" s="22"/>
      <c r="AB18" s="22"/>
      <c r="AC18" s="22"/>
      <c r="AD18" s="22"/>
    </row>
    <row r="19" spans="1:30" ht="15" x14ac:dyDescent="0.2">
      <c r="B19" s="393"/>
      <c r="C19" s="393"/>
      <c r="D19" s="393"/>
      <c r="E19" s="393"/>
      <c r="F19" s="393"/>
      <c r="G19" s="393"/>
      <c r="H19" s="393"/>
      <c r="I19" s="393"/>
      <c r="J19" s="393"/>
      <c r="K19" s="393"/>
      <c r="L19" s="393"/>
      <c r="M19" s="393"/>
      <c r="N19" s="393"/>
      <c r="O19" s="393"/>
      <c r="P19" s="393"/>
      <c r="Q19" s="67"/>
      <c r="R19" s="67"/>
      <c r="S19" s="20"/>
      <c r="T19" s="20"/>
    </row>
    <row r="20" spans="1:30" ht="15" x14ac:dyDescent="0.2">
      <c r="B20" s="393"/>
      <c r="C20" s="393"/>
      <c r="D20" s="393"/>
      <c r="E20" s="393"/>
      <c r="F20" s="393"/>
      <c r="G20" s="393"/>
      <c r="H20" s="393"/>
      <c r="I20" s="393"/>
      <c r="J20" s="393"/>
      <c r="K20" s="393"/>
      <c r="L20" s="393"/>
      <c r="M20" s="393"/>
      <c r="N20" s="393"/>
      <c r="O20" s="393"/>
      <c r="P20" s="393"/>
      <c r="Q20" s="67"/>
      <c r="R20" s="67"/>
      <c r="S20" s="20"/>
      <c r="T20" s="20"/>
    </row>
    <row r="21" spans="1:30" ht="15" x14ac:dyDescent="0.2">
      <c r="B21" s="393"/>
      <c r="C21" s="393"/>
      <c r="D21" s="393"/>
      <c r="E21" s="393"/>
      <c r="F21" s="393"/>
      <c r="G21" s="393"/>
      <c r="H21" s="393"/>
      <c r="I21" s="393"/>
      <c r="J21" s="393"/>
      <c r="K21" s="393"/>
      <c r="L21" s="393"/>
      <c r="M21" s="393"/>
      <c r="N21" s="393"/>
      <c r="O21" s="393"/>
      <c r="P21" s="393"/>
      <c r="Q21" s="67"/>
      <c r="R21" s="67"/>
      <c r="S21" s="20"/>
      <c r="T21" s="20"/>
    </row>
    <row r="22" spans="1:30" ht="15" x14ac:dyDescent="0.2">
      <c r="B22" s="393"/>
      <c r="C22" s="393"/>
      <c r="D22" s="393"/>
      <c r="E22" s="393"/>
      <c r="F22" s="393"/>
      <c r="G22" s="393"/>
      <c r="H22" s="393"/>
      <c r="I22" s="393"/>
      <c r="J22" s="393"/>
      <c r="K22" s="393"/>
      <c r="L22" s="393"/>
      <c r="M22" s="393"/>
      <c r="N22" s="393"/>
      <c r="O22" s="393"/>
      <c r="P22" s="393"/>
      <c r="Q22" s="268"/>
      <c r="R22" s="268"/>
      <c r="S22" s="20"/>
      <c r="T22" s="20"/>
    </row>
    <row r="23" spans="1:30" ht="15" x14ac:dyDescent="0.2">
      <c r="B23" s="393"/>
      <c r="C23" s="393"/>
      <c r="D23" s="393"/>
      <c r="E23" s="393"/>
      <c r="F23" s="393"/>
      <c r="G23" s="393"/>
      <c r="H23" s="393"/>
      <c r="I23" s="393"/>
      <c r="J23" s="393"/>
      <c r="K23" s="393"/>
      <c r="L23" s="393"/>
      <c r="M23" s="393"/>
      <c r="N23" s="393"/>
      <c r="O23" s="393"/>
      <c r="P23" s="393"/>
      <c r="Q23" s="268"/>
      <c r="R23" s="268"/>
      <c r="S23" s="20"/>
      <c r="T23" s="20"/>
    </row>
    <row r="24" spans="1:30" ht="15" x14ac:dyDescent="0.2">
      <c r="B24" s="393"/>
      <c r="C24" s="393"/>
      <c r="D24" s="393"/>
      <c r="E24" s="393"/>
      <c r="F24" s="393"/>
      <c r="G24" s="393"/>
      <c r="H24" s="393"/>
      <c r="I24" s="393"/>
      <c r="J24" s="393"/>
      <c r="K24" s="393"/>
      <c r="L24" s="393"/>
      <c r="M24" s="393"/>
      <c r="N24" s="393"/>
      <c r="O24" s="393"/>
      <c r="P24" s="393"/>
      <c r="Q24" s="268"/>
      <c r="R24" s="268"/>
      <c r="S24" s="20"/>
      <c r="T24" s="20"/>
    </row>
    <row r="25" spans="1:30" ht="15" x14ac:dyDescent="0.2">
      <c r="B25" s="393"/>
      <c r="C25" s="393"/>
      <c r="D25" s="393"/>
      <c r="E25" s="393"/>
      <c r="F25" s="393"/>
      <c r="G25" s="393"/>
      <c r="H25" s="393"/>
      <c r="I25" s="393"/>
      <c r="J25" s="393"/>
      <c r="K25" s="393"/>
      <c r="L25" s="393"/>
      <c r="M25" s="393"/>
      <c r="N25" s="393"/>
      <c r="O25" s="393"/>
      <c r="P25" s="393"/>
      <c r="Q25" s="268"/>
      <c r="R25" s="268"/>
      <c r="S25" s="20"/>
      <c r="T25" s="20"/>
    </row>
    <row r="26" spans="1:30" ht="15" x14ac:dyDescent="0.2">
      <c r="B26" s="393"/>
      <c r="C26" s="393"/>
      <c r="D26" s="393"/>
      <c r="E26" s="393"/>
      <c r="F26" s="393"/>
      <c r="G26" s="393"/>
      <c r="H26" s="393"/>
      <c r="I26" s="393"/>
      <c r="J26" s="393"/>
      <c r="K26" s="393"/>
      <c r="L26" s="393"/>
      <c r="M26" s="393"/>
      <c r="N26" s="393"/>
      <c r="O26" s="393"/>
      <c r="P26" s="393"/>
      <c r="Q26" s="20"/>
      <c r="R26" s="20"/>
      <c r="S26" s="20"/>
      <c r="T26" s="20"/>
    </row>
    <row r="27" spans="1:30" ht="15" x14ac:dyDescent="0.2">
      <c r="A27" s="20"/>
      <c r="B27" s="393"/>
      <c r="C27" s="393"/>
      <c r="D27" s="393"/>
      <c r="E27" s="393"/>
      <c r="F27" s="393"/>
      <c r="G27" s="393"/>
      <c r="H27" s="393"/>
      <c r="I27" s="393"/>
      <c r="J27" s="393"/>
      <c r="K27" s="393"/>
      <c r="L27" s="393"/>
      <c r="M27" s="393"/>
      <c r="N27" s="393"/>
      <c r="O27" s="393"/>
      <c r="P27" s="393"/>
      <c r="Q27" s="20"/>
      <c r="R27" s="20"/>
      <c r="S27" s="20"/>
      <c r="T27" s="20"/>
    </row>
    <row r="28" spans="1:30" ht="15" x14ac:dyDescent="0.2">
      <c r="A28" s="20"/>
      <c r="B28" s="394"/>
      <c r="C28" s="394"/>
      <c r="D28" s="394"/>
      <c r="E28" s="394"/>
      <c r="F28" s="393"/>
      <c r="G28" s="393"/>
      <c r="H28" s="393"/>
      <c r="I28" s="393"/>
      <c r="J28" s="393"/>
      <c r="K28" s="393"/>
      <c r="L28" s="393"/>
      <c r="M28" s="393"/>
      <c r="N28" s="393"/>
      <c r="O28" s="393"/>
      <c r="P28" s="393"/>
      <c r="Q28" s="20"/>
      <c r="R28" s="20"/>
      <c r="S28" s="20"/>
      <c r="T28" s="20"/>
    </row>
    <row r="29" spans="1:30" ht="15" x14ac:dyDescent="0.2">
      <c r="A29" s="20"/>
      <c r="B29" s="20"/>
      <c r="C29" s="20"/>
      <c r="D29" s="20"/>
      <c r="E29" s="20"/>
      <c r="F29" s="20"/>
      <c r="G29" s="20"/>
      <c r="H29" s="20"/>
      <c r="I29" s="20"/>
      <c r="J29" s="20"/>
      <c r="K29" s="20"/>
      <c r="L29" s="20"/>
      <c r="M29" s="20"/>
      <c r="N29" s="20"/>
      <c r="O29" s="20"/>
      <c r="P29" s="20"/>
      <c r="Q29" s="20"/>
      <c r="R29" s="20"/>
      <c r="S29" s="20"/>
      <c r="T29" s="20"/>
    </row>
    <row r="30" spans="1:30" ht="15" x14ac:dyDescent="0.2">
      <c r="A30" s="20"/>
      <c r="B30" s="20"/>
      <c r="C30" s="20"/>
      <c r="D30" s="20"/>
      <c r="E30" s="20"/>
      <c r="F30" s="20"/>
      <c r="G30" s="20"/>
      <c r="H30" s="20"/>
      <c r="I30" s="20"/>
      <c r="J30" s="20"/>
      <c r="K30" s="20"/>
      <c r="L30" s="20"/>
      <c r="M30" s="20"/>
      <c r="N30" s="20"/>
      <c r="O30" s="20"/>
      <c r="P30" s="20"/>
      <c r="Q30" s="20"/>
      <c r="R30" s="20"/>
      <c r="S30" s="20"/>
      <c r="T30" s="20"/>
    </row>
  </sheetData>
  <mergeCells count="5">
    <mergeCell ref="B8:P8"/>
    <mergeCell ref="B10:H10"/>
    <mergeCell ref="J10:P10"/>
    <mergeCell ref="T5:AJ5"/>
    <mergeCell ref="B1:P1"/>
  </mergeCells>
  <phoneticPr fontId="2" type="noConversion"/>
  <pageMargins left="0.75" right="0.75" top="1" bottom="1" header="0.5" footer="0.5"/>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C00000"/>
  </sheetPr>
  <dimension ref="A1:N44"/>
  <sheetViews>
    <sheetView tabSelected="1" zoomScale="86" zoomScaleNormal="86" workbookViewId="0">
      <selection activeCell="A3" sqref="A3"/>
    </sheetView>
  </sheetViews>
  <sheetFormatPr defaultRowHeight="12.75" x14ac:dyDescent="0.2"/>
  <cols>
    <col min="2" max="2" width="13.85546875" customWidth="1"/>
    <col min="3" max="3" width="10" customWidth="1"/>
    <col min="5" max="5" width="11.28515625" bestFit="1" customWidth="1"/>
    <col min="6" max="6" width="4.140625" customWidth="1"/>
    <col min="7" max="7" width="10.28515625" customWidth="1"/>
    <col min="8" max="8" width="8.7109375" customWidth="1"/>
    <col min="9" max="9" width="12.42578125" customWidth="1"/>
    <col min="10" max="10" width="10.85546875" bestFit="1" customWidth="1"/>
  </cols>
  <sheetData>
    <row r="1" spans="1:14" ht="15" x14ac:dyDescent="0.25">
      <c r="A1" s="27" t="s">
        <v>28</v>
      </c>
      <c r="B1" s="27"/>
      <c r="C1" s="27"/>
    </row>
    <row r="2" spans="1:14" ht="15.75" thickBot="1" x14ac:dyDescent="0.3">
      <c r="A2" s="22" t="s">
        <v>43</v>
      </c>
      <c r="B2" s="22"/>
      <c r="C2" s="22"/>
      <c r="D2" s="27"/>
    </row>
    <row r="3" spans="1:14" ht="13.5" thickBot="1" x14ac:dyDescent="0.25">
      <c r="D3" s="430" t="s">
        <v>44</v>
      </c>
      <c r="E3" s="431"/>
      <c r="F3" s="431"/>
      <c r="G3" s="431"/>
      <c r="H3" s="431"/>
      <c r="I3" s="431"/>
      <c r="J3" s="432"/>
    </row>
    <row r="4" spans="1:14" x14ac:dyDescent="0.2">
      <c r="E4" s="42"/>
      <c r="F4" s="42"/>
      <c r="G4" s="42"/>
      <c r="H4" s="42" t="s">
        <v>6</v>
      </c>
      <c r="I4" s="42"/>
    </row>
    <row r="5" spans="1:14" ht="16.5" thickBot="1" x14ac:dyDescent="0.3">
      <c r="G5" s="296" t="s">
        <v>46</v>
      </c>
      <c r="H5" s="28" t="s">
        <v>45</v>
      </c>
    </row>
    <row r="6" spans="1:14" x14ac:dyDescent="0.2">
      <c r="C6" s="133" t="s">
        <v>89</v>
      </c>
      <c r="D6" s="162" t="s">
        <v>1</v>
      </c>
      <c r="E6" s="295" t="s">
        <v>2</v>
      </c>
      <c r="F6" s="37"/>
      <c r="G6" s="297" t="s">
        <v>3</v>
      </c>
      <c r="H6" s="37" t="s">
        <v>4</v>
      </c>
      <c r="I6" s="37" t="s">
        <v>5</v>
      </c>
      <c r="J6" s="38" t="s">
        <v>6</v>
      </c>
    </row>
    <row r="7" spans="1:14" ht="13.5" thickBot="1" x14ac:dyDescent="0.25">
      <c r="C7" s="134" t="s">
        <v>7</v>
      </c>
      <c r="D7" s="164" t="s">
        <v>8</v>
      </c>
      <c r="E7" s="132" t="s">
        <v>9</v>
      </c>
      <c r="F7" s="40"/>
      <c r="G7" s="298" t="s">
        <v>9</v>
      </c>
      <c r="H7" s="40" t="s">
        <v>8</v>
      </c>
      <c r="I7" s="40" t="s">
        <v>8</v>
      </c>
      <c r="J7" s="41" t="s">
        <v>10</v>
      </c>
    </row>
    <row r="8" spans="1:14" x14ac:dyDescent="0.2">
      <c r="A8" s="188" t="s">
        <v>12</v>
      </c>
      <c r="B8" s="189"/>
      <c r="C8" s="208">
        <f>'Jan Actual'!D13</f>
        <v>1050</v>
      </c>
      <c r="H8" s="354"/>
    </row>
    <row r="9" spans="1:14" x14ac:dyDescent="0.2">
      <c r="A9" s="143" t="s">
        <v>22</v>
      </c>
      <c r="B9" s="144"/>
      <c r="C9" s="181"/>
      <c r="D9" s="351">
        <f>'Jan Master Budget'!G17</f>
        <v>30</v>
      </c>
      <c r="E9" s="181">
        <f>'Jan Master Budget'!E17</f>
        <v>1</v>
      </c>
      <c r="F9" s="181" t="s">
        <v>23</v>
      </c>
      <c r="G9" s="181">
        <f>' 1 .Ex. Flex Budget'!G12</f>
        <v>1050</v>
      </c>
      <c r="H9" s="182">
        <f>G9*D9</f>
        <v>31500</v>
      </c>
      <c r="I9" s="182">
        <f>' 1 .Ex. Flex Budget'!I12</f>
        <v>33075</v>
      </c>
      <c r="J9" s="183">
        <f>H9-I9</f>
        <v>-1575</v>
      </c>
    </row>
    <row r="10" spans="1:14" x14ac:dyDescent="0.2">
      <c r="A10" s="146" t="s">
        <v>24</v>
      </c>
      <c r="B10" s="8"/>
      <c r="C10" s="184"/>
      <c r="D10" s="352">
        <f>'Jan Master Budget'!G18</f>
        <v>24</v>
      </c>
      <c r="E10" s="184">
        <f>'Jan Master Budget'!E18</f>
        <v>0.4</v>
      </c>
      <c r="F10" s="184" t="s">
        <v>25</v>
      </c>
      <c r="G10" s="184">
        <f>' 1 .Ex. Flex Budget'!G13</f>
        <v>420</v>
      </c>
      <c r="H10" s="355">
        <f t="shared" ref="H10:H11" si="0">G10*D10</f>
        <v>10080</v>
      </c>
      <c r="I10" s="355">
        <f>' 1 .Ex. Flex Budget'!I13</f>
        <v>8099.7</v>
      </c>
      <c r="J10" s="356">
        <f>H10-I10</f>
        <v>1980.3000000000002</v>
      </c>
    </row>
    <row r="11" spans="1:14" x14ac:dyDescent="0.2">
      <c r="A11" s="147" t="s">
        <v>26</v>
      </c>
      <c r="B11" s="148"/>
      <c r="C11" s="185"/>
      <c r="D11" s="353">
        <f>'Jan Master Budget'!G19</f>
        <v>14</v>
      </c>
      <c r="E11" s="185">
        <f>'Jan Master Budget'!E19</f>
        <v>0.60000000000000009</v>
      </c>
      <c r="F11" s="185" t="s">
        <v>25</v>
      </c>
      <c r="G11" s="185">
        <f>' 1 .Ex. Flex Budget'!G14</f>
        <v>630</v>
      </c>
      <c r="H11" s="357">
        <f t="shared" si="0"/>
        <v>8820</v>
      </c>
      <c r="I11" s="357">
        <f>' 1 .Ex. Flex Budget'!I14</f>
        <v>10148.880000000001</v>
      </c>
      <c r="J11" s="358">
        <f>H11-I11</f>
        <v>-1328.880000000001</v>
      </c>
      <c r="L11" s="22" t="s">
        <v>83</v>
      </c>
    </row>
    <row r="12" spans="1:14" x14ac:dyDescent="0.2">
      <c r="A12" s="8"/>
      <c r="B12" s="8"/>
      <c r="C12" s="8"/>
      <c r="E12" s="30"/>
      <c r="I12" s="30"/>
    </row>
    <row r="13" spans="1:14" ht="13.5" thickBot="1" x14ac:dyDescent="0.25">
      <c r="A13" s="2"/>
      <c r="B13" s="2"/>
      <c r="C13" s="2"/>
      <c r="E13" s="25"/>
      <c r="J13" s="186">
        <f>SUM(J9:J12)</f>
        <v>-923.58000000000084</v>
      </c>
    </row>
    <row r="14" spans="1:14" ht="13.5" thickBot="1" x14ac:dyDescent="0.25">
      <c r="A14" s="190" t="s">
        <v>39</v>
      </c>
      <c r="B14" s="191"/>
      <c r="C14" s="209">
        <f>'Detail ACT Costs'!E16</f>
        <v>220</v>
      </c>
      <c r="E14" s="25"/>
    </row>
    <row r="15" spans="1:14" x14ac:dyDescent="0.2">
      <c r="A15" s="143" t="s">
        <v>22</v>
      </c>
      <c r="B15" s="144"/>
      <c r="C15" s="195"/>
      <c r="D15" s="299">
        <f>'Std. Costs'!G16</f>
        <v>30</v>
      </c>
      <c r="E15" s="194">
        <f>'Std. Costs'!E16</f>
        <v>8</v>
      </c>
      <c r="F15" s="194"/>
      <c r="G15" s="194">
        <f>E15*C14</f>
        <v>1760</v>
      </c>
      <c r="H15" s="299">
        <f>G15*D15</f>
        <v>52800</v>
      </c>
      <c r="I15" s="205">
        <f>'Detail ACT Costs'!F17</f>
        <v>56133</v>
      </c>
      <c r="J15" s="300">
        <f>H15-I15</f>
        <v>-3333</v>
      </c>
    </row>
    <row r="16" spans="1:14" x14ac:dyDescent="0.2">
      <c r="A16" s="146" t="s">
        <v>24</v>
      </c>
      <c r="B16" s="8"/>
      <c r="C16" s="455" t="s">
        <v>88</v>
      </c>
      <c r="D16" s="455"/>
      <c r="E16" s="455"/>
      <c r="F16" s="455"/>
      <c r="G16" s="455"/>
      <c r="H16" s="455"/>
      <c r="I16" s="206">
        <v>10667.36</v>
      </c>
      <c r="J16" s="200"/>
      <c r="L16" s="22"/>
      <c r="M16" s="22"/>
      <c r="N16" s="22"/>
    </row>
    <row r="17" spans="1:14" x14ac:dyDescent="0.2">
      <c r="A17" s="147" t="s">
        <v>26</v>
      </c>
      <c r="B17" s="148"/>
      <c r="C17" s="197"/>
      <c r="D17" s="198"/>
      <c r="E17" s="198"/>
      <c r="F17" s="198"/>
      <c r="G17" s="198"/>
      <c r="H17" s="198"/>
      <c r="I17" s="207">
        <v>13366.144</v>
      </c>
      <c r="J17" s="201"/>
      <c r="L17" s="22"/>
      <c r="M17" s="22"/>
      <c r="N17" s="22"/>
    </row>
    <row r="18" spans="1:14" ht="13.5" thickBot="1" x14ac:dyDescent="0.25">
      <c r="A18" s="2"/>
      <c r="B18" s="2"/>
      <c r="C18" s="2"/>
      <c r="I18" s="25"/>
      <c r="L18" s="22"/>
      <c r="M18" s="22"/>
      <c r="N18" s="22"/>
    </row>
    <row r="19" spans="1:14" ht="13.5" thickBot="1" x14ac:dyDescent="0.25">
      <c r="A19" s="192" t="s">
        <v>40</v>
      </c>
      <c r="B19" s="193"/>
      <c r="C19" s="209">
        <f>'Detail ACT Costs'!E21</f>
        <v>100</v>
      </c>
      <c r="I19" s="25"/>
      <c r="L19" s="22"/>
      <c r="M19" s="22"/>
      <c r="N19" s="22"/>
    </row>
    <row r="20" spans="1:14" x14ac:dyDescent="0.2">
      <c r="A20" s="143" t="s">
        <v>22</v>
      </c>
      <c r="B20" s="145"/>
      <c r="C20" s="196"/>
      <c r="D20" s="194"/>
      <c r="E20" s="194"/>
      <c r="F20" s="194"/>
      <c r="G20" s="194"/>
      <c r="H20" s="194"/>
      <c r="I20" s="205">
        <v>48510</v>
      </c>
      <c r="J20" s="199"/>
      <c r="L20" s="22" t="s">
        <v>85</v>
      </c>
      <c r="M20" s="22"/>
      <c r="N20" s="22"/>
    </row>
    <row r="21" spans="1:14" x14ac:dyDescent="0.2">
      <c r="A21" s="146" t="s">
        <v>24</v>
      </c>
      <c r="B21" s="2"/>
      <c r="C21" s="455" t="s">
        <v>88</v>
      </c>
      <c r="D21" s="455"/>
      <c r="E21" s="455"/>
      <c r="F21" s="455"/>
      <c r="G21" s="455"/>
      <c r="H21" s="455"/>
      <c r="I21" s="206">
        <v>13664.8</v>
      </c>
      <c r="J21" s="200"/>
    </row>
    <row r="22" spans="1:14" x14ac:dyDescent="0.2">
      <c r="A22" s="147" t="s">
        <v>26</v>
      </c>
      <c r="B22" s="149"/>
      <c r="C22" s="198"/>
      <c r="D22" s="198"/>
      <c r="E22" s="198"/>
      <c r="F22" s="198"/>
      <c r="G22" s="198"/>
      <c r="H22" s="198"/>
      <c r="I22" s="207">
        <v>17121.919999999998</v>
      </c>
      <c r="J22" s="201"/>
    </row>
    <row r="24" spans="1:14" x14ac:dyDescent="0.2">
      <c r="A24" s="187" t="s">
        <v>84</v>
      </c>
      <c r="B24" s="22" t="s">
        <v>73</v>
      </c>
      <c r="C24" s="22"/>
      <c r="D24" s="22"/>
      <c r="E24" s="22"/>
      <c r="F24" s="22"/>
      <c r="G24" s="22"/>
    </row>
    <row r="30" spans="1:14" x14ac:dyDescent="0.2">
      <c r="A30" s="22"/>
      <c r="B30" s="22"/>
      <c r="C30" s="22"/>
      <c r="D30" s="22"/>
      <c r="E30" s="22"/>
      <c r="F30" s="22"/>
    </row>
    <row r="31" spans="1:14" ht="14.25" x14ac:dyDescent="0.2">
      <c r="A31" s="150"/>
      <c r="B31" s="150"/>
      <c r="C31" s="150"/>
      <c r="D31" s="150"/>
      <c r="E31" s="150"/>
      <c r="F31" s="150"/>
      <c r="G31" s="150"/>
      <c r="H31" s="150"/>
      <c r="I31" s="150"/>
    </row>
    <row r="32" spans="1:14" ht="14.25" x14ac:dyDescent="0.2">
      <c r="A32" s="150"/>
      <c r="B32" s="150"/>
      <c r="C32" s="150"/>
      <c r="D32" s="150"/>
      <c r="E32" s="150"/>
      <c r="F32" s="150"/>
      <c r="G32" s="150"/>
      <c r="H32" s="150"/>
      <c r="I32" s="150"/>
    </row>
    <row r="40" spans="1:5" x14ac:dyDescent="0.2">
      <c r="A40" s="202"/>
      <c r="B40" s="22" t="s">
        <v>86</v>
      </c>
      <c r="C40" s="22"/>
      <c r="D40" s="22"/>
      <c r="E40" s="22"/>
    </row>
    <row r="41" spans="1:5" x14ac:dyDescent="0.2">
      <c r="B41" s="22"/>
      <c r="C41" s="22"/>
      <c r="D41" s="22"/>
      <c r="E41" s="22"/>
    </row>
    <row r="42" spans="1:5" x14ac:dyDescent="0.2">
      <c r="A42" s="203"/>
      <c r="B42" s="22" t="s">
        <v>87</v>
      </c>
      <c r="C42" s="22"/>
      <c r="D42" s="22"/>
      <c r="E42" s="22"/>
    </row>
    <row r="44" spans="1:5" x14ac:dyDescent="0.2">
      <c r="A44" s="204"/>
      <c r="B44" s="31" t="s">
        <v>83</v>
      </c>
    </row>
  </sheetData>
  <mergeCells count="3">
    <mergeCell ref="C16:H16"/>
    <mergeCell ref="C21:H21"/>
    <mergeCell ref="D3:J3"/>
  </mergeCells>
  <phoneticPr fontId="2" type="noConversion"/>
  <pageMargins left="0.75" right="0.75" top="1" bottom="1"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Assignment</vt:lpstr>
      <vt:lpstr>Instructions</vt:lpstr>
      <vt:lpstr>Std. Costs</vt:lpstr>
      <vt:lpstr>Jan Master Budget</vt:lpstr>
      <vt:lpstr>Detail ACT Costs</vt:lpstr>
      <vt:lpstr>Jan Actual</vt:lpstr>
      <vt:lpstr> 1 .Ex. Flex Budget</vt:lpstr>
      <vt:lpstr>2. Ex Cost var</vt:lpstr>
      <vt:lpstr>Sch D.Flex Budg</vt:lpstr>
      <vt:lpstr>Sch B P&amp;E Var</vt:lpstr>
      <vt:lpstr>SchC. var expl</vt:lpstr>
    </vt:vector>
  </TitlesOfParts>
  <Company>School of Business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School of Business</dc:creator>
  <cp:lastModifiedBy>Chris Miller</cp:lastModifiedBy>
  <cp:lastPrinted>2010-11-05T12:48:03Z</cp:lastPrinted>
  <dcterms:created xsi:type="dcterms:W3CDTF">2006-11-08T20:04:49Z</dcterms:created>
  <dcterms:modified xsi:type="dcterms:W3CDTF">2020-01-16T19:42:12Z</dcterms:modified>
</cp:coreProperties>
</file>